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uget 2009" sheetId="1" r:id="rId1"/>
  </sheets>
  <definedNames>
    <definedName name="OLE_LINK1_1">"$'Buget lucru'.$#REF!$#REF!"</definedName>
    <definedName name="_xlnm.Print_Area" localSheetId="0">'Buget 2009'!$A$1:$J$723</definedName>
  </definedNames>
  <calcPr fullCalcOnLoad="1"/>
</workbook>
</file>

<file path=xl/sharedStrings.xml><?xml version="1.0" encoding="utf-8"?>
<sst xmlns="http://schemas.openxmlformats.org/spreadsheetml/2006/main" count="1266" uniqueCount="687">
  <si>
    <t>JUDEŢUL  IASI</t>
  </si>
  <si>
    <t>CONSILIUL LOCAL PASCANI</t>
  </si>
  <si>
    <t>Formular:</t>
  </si>
  <si>
    <t xml:space="preserve"> BUGET AN 2009</t>
  </si>
  <si>
    <t xml:space="preserve">                                                                                                                          </t>
  </si>
  <si>
    <r>
      <t xml:space="preserve"> </t>
    </r>
    <r>
      <rPr>
        <b/>
        <sz val="10"/>
        <rFont val="Arial"/>
        <family val="2"/>
      </rPr>
      <t>- mii lei -</t>
    </r>
  </si>
  <si>
    <t>D E N U M I R E A     I N D I C A T O R I L O R</t>
  </si>
  <si>
    <t>Cod  rând</t>
  </si>
  <si>
    <t>Cod indicator</t>
  </si>
  <si>
    <t>PROGRAM   2009</t>
  </si>
  <si>
    <t>TRIM.I</t>
  </si>
  <si>
    <t>TRIM.II</t>
  </si>
  <si>
    <t>TRIM.III</t>
  </si>
  <si>
    <t>TRIM.IV</t>
  </si>
  <si>
    <t>TOTAL VENITURI  (cod 00.02+00.15+00.16+00.17)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</si>
  <si>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</si>
  <si>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</si>
  <si>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</si>
  <si>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</si>
  <si>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</si>
  <si>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</si>
  <si>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</si>
  <si>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</si>
  <si>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</si>
  <si>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                                       (cod 01.02+03.02)</t>
  </si>
  <si>
    <t>00.05</t>
  </si>
  <si>
    <t>Impozit pe profit        (cod 01.02.01)</t>
  </si>
  <si>
    <t>01.02</t>
  </si>
  <si>
    <t xml:space="preserve">Impozit pe profit de la agenţi economici </t>
  </si>
  <si>
    <t>01.02.01</t>
  </si>
  <si>
    <t>Impozit pe venit     (cod 03.02.18)</t>
  </si>
  <si>
    <t>03.02</t>
  </si>
  <si>
    <t>Impozitul pe veniturile din transferul proprietatilor imobiliare din patrimoniul personal</t>
  </si>
  <si>
    <t>03.02.18</t>
  </si>
  <si>
    <t>A1.2.  IMPOZIT PE VENIT, PROFIT,  SI CASTIGURI DIN CAPITAL DE LA PERSOANE FIZICE  (cod 04.02)</t>
  </si>
  <si>
    <t>00.06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</si>
  <si>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</si>
  <si>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</si>
  <si>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</si>
  <si>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</si>
  <si>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</si>
  <si>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</si>
  <si>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</si>
  <si>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</si>
  <si>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</si>
  <si>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</si>
  <si>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r>
      <t xml:space="preserve"> </t>
    </r>
    <r>
      <rPr>
        <sz val="10"/>
        <rFont val="Arial"/>
        <family val="2"/>
      </rPr>
      <t xml:space="preserve">Alte impozite pe venit, profit si castiguri din capital </t>
    </r>
  </si>
  <si>
    <t>05.02.50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</si>
  <si>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</si>
  <si>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</si>
  <si>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</si>
  <si>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</si>
  <si>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</si>
  <si>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</si>
  <si>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</si>
  <si>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</si>
  <si>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Impozitul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</si>
  <si>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</si>
  <si>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</si>
  <si>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</si>
  <si>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</si>
  <si>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</si>
  <si>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Impozitul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</si>
  <si>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</si>
  <si>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</si>
  <si>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</si>
  <si>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</si>
  <si>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</si>
  <si>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</si>
  <si>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</si>
  <si>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</si>
  <si>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</si>
  <si>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(cod  11.02.01+11.02.02+11.02.05 la 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</si>
  <si>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</si>
  <si>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</si>
  <si>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</si>
  <si>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</si>
  <si>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</si>
  <si>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sistemele centralizate de producere şi distribuţie a energiei termice </t>
  </si>
  <si>
    <t>11.02.04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</si>
  <si>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</si>
  <si>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</si>
  <si>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</si>
  <si>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</si>
  <si>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finanţarea Programului de dezvoltare a infrastructurii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</si>
  <si>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</si>
  <si>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</si>
  <si>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</si>
  <si>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</si>
  <si>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</si>
  <si>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</si>
  <si>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</si>
  <si>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</si>
  <si>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</si>
  <si>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</si>
  <si>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</si>
  <si>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(cod 16.02.02+16.02.03+16.02.50)</t>
  </si>
  <si>
    <t>16.02</t>
  </si>
  <si>
    <t>Impozit pe mijloacele de transport  (cod 16.02.02.01+16.02.02.02)</t>
  </si>
  <si>
    <t>16.02.02</t>
  </si>
  <si>
    <t>Impozitul pe mijloacele de transport detinute de persoane fizice *)</t>
  </si>
  <si>
    <t>16.02.02.01</t>
  </si>
  <si>
    <t>Impozitul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</si>
  <si>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</si>
  <si>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</si>
  <si>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</si>
  <si>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</si>
  <si>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</si>
  <si>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</si>
  <si>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</si>
  <si>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</si>
  <si>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</si>
  <si>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</si>
  <si>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</si>
  <si>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</si>
  <si>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</si>
  <si>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</si>
  <si>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</si>
  <si>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30.02.01+30.02.03+30.02.05+30.02.08+30.02.50)</t>
  </si>
  <si>
    <t>30.02</t>
  </si>
  <si>
    <t>Varsaminte din profitul net al regiilor autonome, societăţilor şi companiilor naţionale</t>
  </si>
  <si>
    <t>30.02.01</t>
  </si>
  <si>
    <t>Restituiri de fonduri din finantarea bugetara a anilor precedenti</t>
  </si>
  <si>
    <t>30.02.03</t>
  </si>
  <si>
    <t>Venituri din concesiuni si inchirieri</t>
  </si>
  <si>
    <t>30.02.05</t>
  </si>
  <si>
    <t xml:space="preserve">Venituri din dividende </t>
  </si>
  <si>
    <t>30.02.08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</si>
  <si>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</si>
  <si>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</si>
  <si>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</si>
  <si>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</si>
  <si>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</si>
  <si>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</si>
  <si>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</si>
  <si>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</si>
  <si>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</si>
  <si>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</si>
  <si>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</si>
  <si>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</si>
  <si>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</si>
  <si>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</si>
  <si>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</si>
  <si>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</si>
  <si>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</si>
  <si>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</si>
  <si>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</si>
  <si>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</si>
  <si>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</si>
  <si>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</si>
  <si>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</si>
  <si>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</si>
  <si>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</si>
  <si>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</si>
  <si>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</si>
  <si>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</si>
  <si>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</si>
  <si>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</si>
  <si>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</si>
  <si>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</si>
  <si>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</si>
  <si>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</si>
  <si>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</si>
  <si>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</si>
  <si>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</si>
  <si>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</si>
  <si>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</si>
  <si>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</si>
  <si>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(cod 36.02.05+36.02.11+36.02.50)</t>
  </si>
  <si>
    <t>36.02</t>
  </si>
  <si>
    <t xml:space="preserve">Varsaminte din veniturile si/sau disponibilitatile institutiilor publice </t>
  </si>
  <si>
    <t>36.02.05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</si>
  <si>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</si>
  <si>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</si>
  <si>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</si>
  <si>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</si>
  <si>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</si>
  <si>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</si>
  <si>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</si>
  <si>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</si>
  <si>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Alte transferuri voluntare</t>
  </si>
  <si>
    <t>37.02.50</t>
  </si>
  <si>
    <t>II. VENITURI DIN CAPITAL   (cod 39.02)</t>
  </si>
  <si>
    <t>00.15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</si>
  <si>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</si>
  <si>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</si>
  <si>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</si>
  <si>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</si>
  <si>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</si>
  <si>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</si>
  <si>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</si>
  <si>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</t>
  </si>
  <si>
    <t>39.02.07</t>
  </si>
  <si>
    <t>III. OPERAŢIUNI FINANCIARE   (cod 40.02)</t>
  </si>
  <si>
    <t>00.16</t>
  </si>
  <si>
    <t>Încasări din rambursarea împrumuturilor acordate (cod 40.02.06+40.02.07+40.02.10+ 40.02.11+40.02.50)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</si>
  <si>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</si>
  <si>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</si>
  <si>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</si>
  <si>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</si>
  <si>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</si>
  <si>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t>Împrumuturi temporare din trezoreria statului*)</t>
  </si>
  <si>
    <t>40.02.10</t>
  </si>
  <si>
    <t xml:space="preserve">Sume din fondul de rulment pentru acoperirea golurilor temporare de casă*) </t>
  </si>
  <si>
    <t>40.02.11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</si>
  <si>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</si>
  <si>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</si>
  <si>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</si>
  <si>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</si>
  <si>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</si>
  <si>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</si>
  <si>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</si>
  <si>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</si>
  <si>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 xml:space="preserve">A. De capital      (cod 42.02.01+42.02.05+42.02.09+42.02.10+42.02.12+42.02.13+42.02.14 +42.02.15+42.02.16)  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</si>
  <si>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</si>
  <si>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</si>
  <si>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</si>
  <si>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</si>
  <si>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</si>
  <si>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</si>
  <si>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</si>
  <si>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</si>
  <si>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</si>
  <si>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SAPARD*)</t>
  </si>
  <si>
    <t>42.02.07</t>
  </si>
  <si>
    <t>Finanţarea programului de pietruire a drumurilor comunale şi alimentare cu apă a satelor</t>
  </si>
  <si>
    <t>42.02.09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</si>
  <si>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</si>
  <si>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</si>
  <si>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</si>
  <si>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</si>
  <si>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</si>
  <si>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</si>
  <si>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subventii pentru institutiile din invatamant  preuniversitar de stat</t>
  </si>
  <si>
    <t>42.02.14</t>
  </si>
  <si>
    <t>subventii program operational regional</t>
  </si>
  <si>
    <t>42,02,19</t>
  </si>
  <si>
    <t>B.  Curente   (cod 42.02.21+42.02.28+42.02.29+42.02.32+42.02.33+42.02.34 +42.02.35+42.02.36)</t>
  </si>
  <si>
    <t>00.20</t>
  </si>
  <si>
    <t>Finantarea drepturilor acordate persoanelor cu handicap</t>
  </si>
  <si>
    <t>42.02.21</t>
  </si>
  <si>
    <t>Subventii primite din Fondul de Interventie*)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</si>
  <si>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</si>
  <si>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</si>
  <si>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</si>
  <si>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</si>
  <si>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</si>
  <si>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</si>
  <si>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</si>
  <si>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</si>
  <si>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</si>
  <si>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 xml:space="preserve">                  subventii trusou nou nascuti</t>
  </si>
  <si>
    <t>Subvenţii pentru acordarea trusoului pentru nou-născuţi</t>
  </si>
  <si>
    <t>42.02.36</t>
  </si>
  <si>
    <t>42,02,41</t>
  </si>
  <si>
    <t>Subventii de la alte administratii   (cod 43.02.01+43.02.04+43.02.07+43.02.08)</t>
  </si>
  <si>
    <t>43.02</t>
  </si>
  <si>
    <t>Subventii primite de  la  bugetele consiliilor judetene pentru protectia copilului</t>
  </si>
  <si>
    <t>43.02.01</t>
  </si>
  <si>
    <t xml:space="preserve">Subvenţii de la bugetul asigurărilor pentru şomaj catre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</si>
  <si>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</si>
  <si>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</si>
  <si>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</si>
  <si>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</t>
  </si>
  <si>
    <t>43.02.08</t>
  </si>
  <si>
    <t>TOTAL CHELTUIELI   (cod 50.02+59.02+64.02+69.02+79.02)</t>
  </si>
  <si>
    <t>49.02</t>
  </si>
  <si>
    <t>CHELTUIELI CURENTE 642)</t>
  </si>
  <si>
    <t>01</t>
  </si>
  <si>
    <t xml:space="preserve">TITLUL I  CHELTUIELI DE PERSONAL </t>
  </si>
  <si>
    <t xml:space="preserve">TITLUL II  BUNURI SI SERVICII </t>
  </si>
  <si>
    <t>Din care :                                                                                                                                                                                       Comisioane  si alte costuri aferente imprumuturilor (rd.275)</t>
  </si>
  <si>
    <t>20.24</t>
  </si>
  <si>
    <t xml:space="preserve">TITLUL III DOBANZI </t>
  </si>
  <si>
    <t xml:space="preserve">Dobanzi aferente datoriei publice interne </t>
  </si>
  <si>
    <t>30.01</t>
  </si>
  <si>
    <t xml:space="preserve">Dobanzi aferente datoriei publice externe </t>
  </si>
  <si>
    <t xml:space="preserve">Alte dobanzi </t>
  </si>
  <si>
    <t>30.03</t>
  </si>
  <si>
    <t xml:space="preserve">TITLUL IV SUBVENTII </t>
  </si>
  <si>
    <t>40</t>
  </si>
  <si>
    <t xml:space="preserve">Subvenţii pentru acoperirea diferenţelor de preţ şi tarif </t>
  </si>
  <si>
    <t>40.20</t>
  </si>
  <si>
    <t>TITLUL V FONDURI DE REZERVA  **)</t>
  </si>
  <si>
    <t>Fond de rezerva bugetara la dispozitia autoritatilor locale  **)</t>
  </si>
  <si>
    <t>50.04</t>
  </si>
  <si>
    <t xml:space="preserve">TITLUL VI TRANSFERURI INTRE UNITATI ALE ADMINISTRATIEI PUBLICE </t>
  </si>
  <si>
    <t>51</t>
  </si>
  <si>
    <t xml:space="preserve">Transferuri curente </t>
  </si>
  <si>
    <t>51.01</t>
  </si>
  <si>
    <t xml:space="preserve">Transferuri catre instituţii publice </t>
  </si>
  <si>
    <t>51.01.01</t>
  </si>
  <si>
    <t>Actiuni de sanatate</t>
  </si>
  <si>
    <t>51.01.03</t>
  </si>
  <si>
    <t xml:space="preserve">Transferuri din bugetele consiliilor judetene pentru finantarea centrelor de zi pentru protectia copilului </t>
  </si>
  <si>
    <t>51.01.14</t>
  </si>
  <si>
    <t xml:space="preserve">Transferuri din bugetele locale pentru institutiile de asistenta sociala pentru persoanele cu handicap 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</si>
  <si>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</si>
  <si>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</si>
  <si>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</si>
  <si>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 xml:space="preserve">Transferuri privind contribuţii de sănătate pentru persoane beneficiare de ajutor social </t>
  </si>
  <si>
    <t>51.01.31</t>
  </si>
  <si>
    <t xml:space="preserve">Transferuri de capital </t>
  </si>
  <si>
    <t>51.02</t>
  </si>
  <si>
    <t xml:space="preserve">Transferuri pentru finanţarea investiţiilor la spitale </t>
  </si>
  <si>
    <t>51.02.12</t>
  </si>
  <si>
    <t xml:space="preserve">TITLUL VII ALTE TRANSFERURI </t>
  </si>
  <si>
    <t>A. Transferuri interne</t>
  </si>
  <si>
    <t>55.01</t>
  </si>
  <si>
    <t xml:space="preserve">Programe cu finantare rambursabila </t>
  </si>
  <si>
    <t>55.01.03</t>
  </si>
  <si>
    <t xml:space="preserve">Programe PHARE si alte programe cu finantare nerambursabila </t>
  </si>
  <si>
    <t>55.01.08</t>
  </si>
  <si>
    <t xml:space="preserve">Investitii ale regiilor autonome si societatilor comerciale cu capital de stat </t>
  </si>
  <si>
    <t>55.01.12</t>
  </si>
  <si>
    <t xml:space="preserve">Programe de dezvoltare </t>
  </si>
  <si>
    <t>55.01.13</t>
  </si>
  <si>
    <t xml:space="preserve">Fond Roman de  Dezvoltare Sociala </t>
  </si>
  <si>
    <t>55.01.15</t>
  </si>
  <si>
    <t xml:space="preserve">Alte transferuri curente interne </t>
  </si>
  <si>
    <t>55.01.18</t>
  </si>
  <si>
    <t xml:space="preserve">TITLUL VIII  ASISTENTA SOCIALA </t>
  </si>
  <si>
    <r>
      <t xml:space="preserve"> </t>
    </r>
    <r>
      <rPr>
        <b/>
        <sz val="10"/>
        <rFont val="Arial"/>
        <family val="2"/>
      </rPr>
      <t xml:space="preserve">Ajutoare sociale </t>
    </r>
  </si>
  <si>
    <t>57.02</t>
  </si>
  <si>
    <r>
      <t xml:space="preserve"> </t>
    </r>
    <r>
      <rPr>
        <sz val="10"/>
        <rFont val="Arial"/>
        <family val="2"/>
      </rPr>
      <t xml:space="preserve">Ajutoare sociale in numerar </t>
    </r>
  </si>
  <si>
    <t>57.02.01</t>
  </si>
  <si>
    <r>
      <t xml:space="preserve"> </t>
    </r>
    <r>
      <rPr>
        <sz val="10"/>
        <rFont val="Arial"/>
        <family val="2"/>
      </rPr>
      <t xml:space="preserve">Ajutoare sociale in natura </t>
    </r>
  </si>
  <si>
    <t>57.02.02</t>
  </si>
  <si>
    <t xml:space="preserve">TITLUL IX ALTE CHELTUIELI </t>
  </si>
  <si>
    <t>Burse</t>
  </si>
  <si>
    <t>59.01</t>
  </si>
  <si>
    <t xml:space="preserve">Ajutoare pentru daune provocate de calamităţile naturale </t>
  </si>
  <si>
    <t>59.02</t>
  </si>
  <si>
    <t>Asociatii si fundatii</t>
  </si>
  <si>
    <t>59.11</t>
  </si>
  <si>
    <t>Sustinerea cultelor</t>
  </si>
  <si>
    <t>59.12</t>
  </si>
  <si>
    <t xml:space="preserve">Contributii la salarizarea personalului neclerical </t>
  </si>
  <si>
    <t>59.15</t>
  </si>
  <si>
    <t xml:space="preserve">Despagubiri civile </t>
  </si>
  <si>
    <t>59.17</t>
  </si>
  <si>
    <r>
      <t>CHELTUIELI DE CAPITAL</t>
    </r>
    <r>
      <rPr>
        <b/>
        <sz val="10"/>
        <rFont val="Arial"/>
        <family val="2"/>
      </rPr>
      <t xml:space="preserve"> </t>
    </r>
  </si>
  <si>
    <t xml:space="preserve">TITLUL X  ACTIVE NEFINANCIARE </t>
  </si>
  <si>
    <t xml:space="preserve">Active fixe 
</t>
  </si>
  <si>
    <t>71.01</t>
  </si>
  <si>
    <t>Construcţii</t>
  </si>
  <si>
    <t>71.01.01</t>
  </si>
  <si>
    <t>Maşini, echipamente si mijloace de transport</t>
  </si>
  <si>
    <t>71.01.02</t>
  </si>
  <si>
    <t xml:space="preserve">Mobilier, aparatură birotică şi alte active corporale </t>
  </si>
  <si>
    <t>71.01.03</t>
  </si>
  <si>
    <t xml:space="preserve">Alte active fixe </t>
  </si>
  <si>
    <t>71.01.30</t>
  </si>
  <si>
    <t xml:space="preserve">Reparaţii capitale aferente activelor fixe </t>
  </si>
  <si>
    <t>71.03</t>
  </si>
  <si>
    <t xml:space="preserve">TITLUL XI ACTIVE FINANCIARE </t>
  </si>
  <si>
    <t xml:space="preserve">Active financiare </t>
  </si>
  <si>
    <t>72.01</t>
  </si>
  <si>
    <t xml:space="preserve">Participare la capitalul social al societatilor comerciale </t>
  </si>
  <si>
    <t>72.01.01</t>
  </si>
  <si>
    <t>Contributii la constituirea de asociatii de dezvoltare intercomunitara</t>
  </si>
  <si>
    <t>72.01.02</t>
  </si>
  <si>
    <r>
      <t>OPERATIUNI FINANCIARE</t>
    </r>
    <r>
      <rPr>
        <b/>
        <sz val="10"/>
        <rFont val="Arial"/>
        <family val="2"/>
      </rPr>
      <t xml:space="preserve"> </t>
    </r>
  </si>
  <si>
    <t>(rd.663)</t>
  </si>
  <si>
    <t xml:space="preserve">Împrumuturi pentru institutii si servicii publice sau activitati finantate integral din venituri proprii </t>
  </si>
  <si>
    <t>80.03</t>
  </si>
  <si>
    <t xml:space="preserve">Alte imprumuturi </t>
  </si>
  <si>
    <t>80.30</t>
  </si>
  <si>
    <t>TITLUL XIII RAMBURSARI DE CREDITE</t>
  </si>
  <si>
    <t xml:space="preserve">Rambursari de credite externe </t>
  </si>
  <si>
    <t>81.01</t>
  </si>
  <si>
    <t xml:space="preserve">Rambursari de credite interne </t>
  </si>
  <si>
    <t>81.02</t>
  </si>
  <si>
    <t xml:space="preserve">TITLUL XIV  REZERVE, EXCEDENT/DEFICIT </t>
  </si>
  <si>
    <t>Rezerve</t>
  </si>
  <si>
    <t>91.01</t>
  </si>
  <si>
    <t xml:space="preserve">Excedent </t>
  </si>
  <si>
    <t>92.01</t>
  </si>
  <si>
    <t>Deficit</t>
  </si>
  <si>
    <t>93.01</t>
  </si>
  <si>
    <t>Partea I-a SERVICII PUBLICE GENERALE   (cod 51.02+54.02+55.02+56.02)</t>
  </si>
  <si>
    <t>50.02</t>
  </si>
  <si>
    <t>Autoritati publice si actiuni externe   (cod 51.02.01)</t>
  </si>
  <si>
    <r>
      <t>CHELTUIELI CURENTE</t>
    </r>
    <r>
      <rPr>
        <b/>
        <sz val="10"/>
        <rFont val="Arial"/>
        <family val="2"/>
      </rPr>
      <t xml:space="preserve"> </t>
    </r>
  </si>
  <si>
    <t>TITLUL I  CHELTUIELI DE PERSONAL</t>
  </si>
  <si>
    <t>TITLUL II  BUNURI SI SERVICII</t>
  </si>
  <si>
    <t>Transferuri către instituţii publice</t>
  </si>
  <si>
    <t>TITLUL VII ALTE TRANSFERURI</t>
  </si>
  <si>
    <t>fonduri structurale</t>
  </si>
  <si>
    <t>Despagubiri civile</t>
  </si>
  <si>
    <t xml:space="preserve">Active fixe </t>
  </si>
  <si>
    <t>Mobilier, aparatură birotică şi alte active corporale</t>
  </si>
  <si>
    <t>Reparaţii capitale aferente activelor fixe</t>
  </si>
  <si>
    <t>Rambursari de credite externe</t>
  </si>
  <si>
    <t>Din total capitol:</t>
  </si>
  <si>
    <t xml:space="preserve">Autoritati executive si legislative </t>
  </si>
  <si>
    <t>51.02.01</t>
  </si>
  <si>
    <t>Autorităţi executive</t>
  </si>
  <si>
    <t>51.02.01.03</t>
  </si>
  <si>
    <t xml:space="preserve">Alte servicii publice generale </t>
  </si>
  <si>
    <t>54.02</t>
  </si>
  <si>
    <t>TITLUL V FONDURI DE REZERVA</t>
  </si>
  <si>
    <t xml:space="preserve">Fond de rezerva bugetara la dispozitia autoritatilor locale </t>
  </si>
  <si>
    <t xml:space="preserve">TITLUL XIII RAMBURSARI DE CREDITE </t>
  </si>
  <si>
    <t>Rambursari de credite interne</t>
  </si>
  <si>
    <t>Fond de rezerva bugetara la dispozitia autoritatilor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</si>
  <si>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</si>
  <si>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</si>
  <si>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</si>
  <si>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</si>
  <si>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</si>
  <si>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</si>
  <si>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</si>
  <si>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>54.02.50</t>
  </si>
  <si>
    <t xml:space="preserve">Tranzacţii privind datoria publică şi împrumuturi </t>
  </si>
  <si>
    <t>55.02</t>
  </si>
  <si>
    <t>Comisioane  si alte costuri aferente imprumuturilor</t>
  </si>
  <si>
    <t>Dobanzi aferente datoriei publice interne</t>
  </si>
  <si>
    <t>Dobanzi aferente datoriei publice externe</t>
  </si>
  <si>
    <t xml:space="preserve">Transferuri cu caracter general intre diferite nivele ale administratiei </t>
  </si>
  <si>
    <t>56.02</t>
  </si>
  <si>
    <t>Transferuri curente</t>
  </si>
  <si>
    <t>Transferuri din bugetele consiliilor judeţene pentru finanţarea centrelor de zi pentru protecţia copilului</t>
  </si>
  <si>
    <t>Transferuri din bugetele locale pentru instituţiile de asistenţă socială pentru persoanele cu handicap</t>
  </si>
  <si>
    <t>Transferuri privind contribuţii de sănătate pentru persoane beneficiare de ajutor social</t>
  </si>
  <si>
    <t>Transferuri din bugetele consiliilor judeţene pentru finanţarea centrelor pentru protecţia copilului</t>
  </si>
  <si>
    <t>56.02.06</t>
  </si>
  <si>
    <t>Transferuri din bugetele locale pentru institutiile de asistenta sociala pentru persoanele cu handicap</t>
  </si>
  <si>
    <t>56.02.07</t>
  </si>
  <si>
    <t>Transferuri din bugetele locale către bugetul fondului de asigurări sociale de sănătate</t>
  </si>
  <si>
    <t>56.02.09</t>
  </si>
  <si>
    <t>Partea a II-a APARARE, ORDINE PUBLICA SI SIGURANTA NATIONALA (60.02+61.02)</t>
  </si>
  <si>
    <t>Aparare</t>
  </si>
  <si>
    <t>60.02</t>
  </si>
  <si>
    <t>CHELTUIELI CURENTE</t>
  </si>
  <si>
    <t>TITLUL X  ACTIVE NEFINANCIARE</t>
  </si>
  <si>
    <t>Aparare nationala</t>
  </si>
  <si>
    <t>60.02.02</t>
  </si>
  <si>
    <t xml:space="preserve">Ordine publica si siguranta nationala </t>
  </si>
  <si>
    <t>61.02</t>
  </si>
  <si>
    <r>
      <t xml:space="preserve"> </t>
    </r>
    <r>
      <rPr>
        <b/>
        <u val="single"/>
        <sz val="10"/>
        <rFont val="Arial"/>
        <family val="2"/>
      </rPr>
      <t>CHELTUIELI CURENTE</t>
    </r>
    <r>
      <rPr>
        <b/>
        <sz val="10"/>
        <rFont val="Arial"/>
        <family val="2"/>
      </rPr>
      <t xml:space="preserve"> </t>
    </r>
  </si>
  <si>
    <t xml:space="preserve">Ordine publica </t>
  </si>
  <si>
    <t>61.02.03</t>
  </si>
  <si>
    <t>Politie comunitara</t>
  </si>
  <si>
    <t>61.02.03.04</t>
  </si>
  <si>
    <t>Protectie civila şi protecţia contra incendiilor (protecţie civilă nonmilitară)</t>
  </si>
  <si>
    <t>61.02.05</t>
  </si>
  <si>
    <t>Alte cheltuieli în domeniul ordinii publice şi siguranţei naţionale</t>
  </si>
  <si>
    <t>61.02.50</t>
  </si>
  <si>
    <t>Partea a III-a CHELTUIELI SOCIAL-CULTURALE (65.02+66.02+67.02+68.02)</t>
  </si>
  <si>
    <t>64.02</t>
  </si>
  <si>
    <t xml:space="preserve">Invatamant </t>
  </si>
  <si>
    <t>65.02</t>
  </si>
  <si>
    <t>55</t>
  </si>
  <si>
    <r>
      <t xml:space="preserve"> </t>
    </r>
    <r>
      <rPr>
        <sz val="10"/>
        <rFont val="Arial"/>
        <family val="2"/>
      </rPr>
      <t>Ajutoare sociale in numerar</t>
    </r>
  </si>
  <si>
    <r>
      <t xml:space="preserve"> </t>
    </r>
    <r>
      <rPr>
        <sz val="10"/>
        <rFont val="Arial"/>
        <family val="2"/>
      </rPr>
      <t>Ajutoare sociale in natura</t>
    </r>
  </si>
  <si>
    <t xml:space="preserve">Burse </t>
  </si>
  <si>
    <t xml:space="preserve">Asociaţii şi fundaţii </t>
  </si>
  <si>
    <t>OPERATIUNI FINANCIARE</t>
  </si>
  <si>
    <t xml:space="preserve">Învatamânt prescolar si primar </t>
  </si>
  <si>
    <t>65.02.03</t>
  </si>
  <si>
    <t>sal+mat</t>
  </si>
  <si>
    <t>Învatamânt prescolar</t>
  </si>
  <si>
    <t>65.02.03.01</t>
  </si>
  <si>
    <t>Învatamânt primar</t>
  </si>
  <si>
    <t>65.02.03.02</t>
  </si>
  <si>
    <t>Învatamânt secundar (rd.339 la 341)</t>
  </si>
  <si>
    <t>65.02.04</t>
  </si>
  <si>
    <t xml:space="preserve">Învatamânt secundar inferior   </t>
  </si>
  <si>
    <t>65.02.04.01</t>
  </si>
  <si>
    <t xml:space="preserve">Învatamânt secundar superior   </t>
  </si>
  <si>
    <t>65.02.04.02</t>
  </si>
  <si>
    <t>Invatamant profesional</t>
  </si>
  <si>
    <t>65.02.04.03</t>
  </si>
  <si>
    <t>Învatamânt postliceal</t>
  </si>
  <si>
    <t>65.02.05</t>
  </si>
  <si>
    <t>Învatamânt  nedefinibil prin nivel</t>
  </si>
  <si>
    <t>65.02.07</t>
  </si>
  <si>
    <t>Învatamânt special</t>
  </si>
  <si>
    <t>65.02.07.04</t>
  </si>
  <si>
    <t>Servicii auxiliare pentru educatie</t>
  </si>
  <si>
    <t>65.02.11</t>
  </si>
  <si>
    <t xml:space="preserve">Internate si cantine pentru elevi </t>
  </si>
  <si>
    <t>65.02.11.03</t>
  </si>
  <si>
    <t>Alte servicii auxiliare</t>
  </si>
  <si>
    <t>65.02.11.30</t>
  </si>
  <si>
    <t>Alte cheltuieli în domeniul învatamântului</t>
  </si>
  <si>
    <t>65.02.50</t>
  </si>
  <si>
    <t xml:space="preserve">Sanatate </t>
  </si>
  <si>
    <t>66.02</t>
  </si>
  <si>
    <t>Transferuri catre institutii publice</t>
  </si>
  <si>
    <t>Acţiuni  de sănătate</t>
  </si>
  <si>
    <t>Transferuri pentru finanţarea investiţiilor la spitale</t>
  </si>
  <si>
    <t>TITLUL VIII  ASISTENTA SOCIALA</t>
  </si>
  <si>
    <t>CHELTUIELI DE CAPITAL</t>
  </si>
  <si>
    <t xml:space="preserve">Servicii  medicale in unitati sanitare cu paturi </t>
  </si>
  <si>
    <t>66.02.06</t>
  </si>
  <si>
    <t>Spitale generale</t>
  </si>
  <si>
    <t>66.02.06.01</t>
  </si>
  <si>
    <t xml:space="preserve">Alte cheltuieli in domeniu sanatatii </t>
  </si>
  <si>
    <t>66.02.50</t>
  </si>
  <si>
    <t>Alte institutii si actiuni sanitare</t>
  </si>
  <si>
    <t>66.02.50.50</t>
  </si>
  <si>
    <t xml:space="preserve">Cultura, recreere si religie </t>
  </si>
  <si>
    <t>67.02</t>
  </si>
  <si>
    <r>
      <t xml:space="preserve"> </t>
    </r>
    <r>
      <rPr>
        <b/>
        <u val="single"/>
        <sz val="10"/>
        <rFont val="Arial"/>
        <family val="2"/>
      </rPr>
      <t>CHELTUIELI CURENTE</t>
    </r>
  </si>
  <si>
    <t>TITLUL VI TRANSFERURI INTRE UNITATI ALE ADMINISTRATIEI PUBLICE</t>
  </si>
  <si>
    <t xml:space="preserve">Susţinerea cultelor </t>
  </si>
  <si>
    <t xml:space="preserve">Contribuţii la salarizarea personalului neclerical </t>
  </si>
  <si>
    <t>Active fixe</t>
  </si>
  <si>
    <t>Servicii culturale</t>
  </si>
  <si>
    <t>67.02.03</t>
  </si>
  <si>
    <t>Biblioteci publice comunale, orasenesti, municipale</t>
  </si>
  <si>
    <t>67.02.03.02</t>
  </si>
  <si>
    <t>Muzee</t>
  </si>
  <si>
    <t>67.02.03.03</t>
  </si>
  <si>
    <t>Institutii publice de spectacole si concerte</t>
  </si>
  <si>
    <t>67.02.03.04</t>
  </si>
  <si>
    <t>Scoli populare de arta si meserii</t>
  </si>
  <si>
    <t>67.02.03.05</t>
  </si>
  <si>
    <t>Case de cultura</t>
  </si>
  <si>
    <t>67.02.03.06</t>
  </si>
  <si>
    <t>Camine culturale</t>
  </si>
  <si>
    <t>67.02.03.07</t>
  </si>
  <si>
    <t>Centre pentru  conservarea si promovarea culturii traditionale</t>
  </si>
  <si>
    <t>67.02.03.08</t>
  </si>
  <si>
    <t>Consolidarea si restaurarea monumentelor istorice</t>
  </si>
  <si>
    <t>67.02.03.12</t>
  </si>
  <si>
    <t>Alte servicii culturale</t>
  </si>
  <si>
    <t>67.02.03.30</t>
  </si>
  <si>
    <t>Servicii recreative si sportive</t>
  </si>
  <si>
    <t>67.02.05</t>
  </si>
  <si>
    <t>Sport</t>
  </si>
  <si>
    <t>67.02.05.01</t>
  </si>
  <si>
    <t>Tineret</t>
  </si>
  <si>
    <t>67.02.05.02</t>
  </si>
  <si>
    <t>Intretinere gradini publice, parcuri, zone verzi, baze sportive si de agrement</t>
  </si>
  <si>
    <t>67.02.05.03</t>
  </si>
  <si>
    <t>Servicii religioase</t>
  </si>
  <si>
    <t>67.02.06</t>
  </si>
  <si>
    <t>Alte servicii în domeniile culturii, recreerii si religiei</t>
  </si>
  <si>
    <t>67.02.50</t>
  </si>
  <si>
    <t xml:space="preserve">Asigurari si asistenta sociala </t>
  </si>
  <si>
    <t>68.02</t>
  </si>
  <si>
    <t xml:space="preserve">CHELTUIELI CURENTE </t>
  </si>
  <si>
    <t xml:space="preserve">Programe cu finanţare rambursabilă </t>
  </si>
  <si>
    <t xml:space="preserve">CHELTUIELI DE CAPITAL </t>
  </si>
  <si>
    <t>Active financiare</t>
  </si>
  <si>
    <t>Asistenta acordata persoanelor in varsta</t>
  </si>
  <si>
    <t>68.02.04</t>
  </si>
  <si>
    <t xml:space="preserve">Asistenta sociala in caz de boli si invaliditati </t>
  </si>
  <si>
    <t>68.02.05</t>
  </si>
  <si>
    <t>Asistenta sociala  in  caz de invaliditate</t>
  </si>
  <si>
    <t>68.02.05.02</t>
  </si>
  <si>
    <t>Asistenta sociala pentru familie si copii</t>
  </si>
  <si>
    <t>68.02.06</t>
  </si>
  <si>
    <t>Ajutoare pentru locuinte</t>
  </si>
  <si>
    <t>68.02.10</t>
  </si>
  <si>
    <t>Creşe</t>
  </si>
  <si>
    <t>68.02.11</t>
  </si>
  <si>
    <t xml:space="preserve">Prevenirea excluderii sociale </t>
  </si>
  <si>
    <t>68.02.15</t>
  </si>
  <si>
    <t>Ajutor social</t>
  </si>
  <si>
    <t>68.02.15.01</t>
  </si>
  <si>
    <t>Cantine de ajutor social</t>
  </si>
  <si>
    <t>68.02.15.02</t>
  </si>
  <si>
    <t>Alte cheltuieli in domeniul asigurarilor si asistentei  sociale</t>
  </si>
  <si>
    <t>68.02.50</t>
  </si>
  <si>
    <t>Partea a IV-a  SERVICII SI DEZVOLTARE PUBLICA, LOCUINTE, MEDIU SI APE (70.02+74.02)</t>
  </si>
  <si>
    <t>69.02</t>
  </si>
  <si>
    <t xml:space="preserve">Locuinte, servicii si dezvoltare publica </t>
  </si>
  <si>
    <t>70.02</t>
  </si>
  <si>
    <t>Investitii ale regiilor autonome si societatilor comerciale cu capital de stat</t>
  </si>
  <si>
    <t>Participare la capitalul social al societatilor comerciale</t>
  </si>
  <si>
    <t>Locuinte</t>
  </si>
  <si>
    <t>70.02.03</t>
  </si>
  <si>
    <t>Dezvoltarea sistemului de locuinte</t>
  </si>
  <si>
    <t>70.02.03.01</t>
  </si>
  <si>
    <t>Alte cheltuieli in domeniul locuintelor</t>
  </si>
  <si>
    <t>70.02.03.30</t>
  </si>
  <si>
    <t xml:space="preserve">Alimentare cu apa si amenajari hidrotehnice </t>
  </si>
  <si>
    <t>70.02.05</t>
  </si>
  <si>
    <t>Alimentare cu apa</t>
  </si>
  <si>
    <t>70.02.05.01</t>
  </si>
  <si>
    <t xml:space="preserve">Amenajari hidrotehnice </t>
  </si>
  <si>
    <t>70.02.05.02</t>
  </si>
  <si>
    <t>Iluminat public si electrificari rurale</t>
  </si>
  <si>
    <t>70.02.06</t>
  </si>
  <si>
    <t>Alimentare cu gaze naturale in localitati</t>
  </si>
  <si>
    <t>70.02.07</t>
  </si>
  <si>
    <t xml:space="preserve">Alte servicii în domeniile locuintelor, serviciilor si dezvoltarii comunale </t>
  </si>
  <si>
    <t>70.02.50</t>
  </si>
  <si>
    <t xml:space="preserve">Protectia mediului </t>
  </si>
  <si>
    <t>74.02</t>
  </si>
  <si>
    <t>Programe PHARE si alte programe cu finantare nerambursabila</t>
  </si>
  <si>
    <t xml:space="preserve">Salubritate si gestiunea deseurilor </t>
  </si>
  <si>
    <t>74.02.05</t>
  </si>
  <si>
    <t>Salubritate</t>
  </si>
  <si>
    <t>74.02.05.01</t>
  </si>
  <si>
    <t>Colectarea, tratarea si distrugerea deseurilor</t>
  </si>
  <si>
    <t>74.02.05.02</t>
  </si>
  <si>
    <t>Canalizarea si tratarea apelor reziduale</t>
  </si>
  <si>
    <t>74.02.06</t>
  </si>
  <si>
    <t xml:space="preserve">Partea a V-a ACTIUNI ECONOMICE </t>
  </si>
  <si>
    <t>79.02</t>
  </si>
  <si>
    <t xml:space="preserve">Actiuni generale economice, comerciale si de munca </t>
  </si>
  <si>
    <t>80.02</t>
  </si>
  <si>
    <t>Programe de dezvoltare</t>
  </si>
  <si>
    <t xml:space="preserve">Actiuni generale economice si comerciale </t>
  </si>
  <si>
    <t>80.02.01</t>
  </si>
  <si>
    <t>Prevenire si combatere inundatii si gheturi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</si>
  <si>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</si>
  <si>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</si>
  <si>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</si>
  <si>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</si>
  <si>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</si>
  <si>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Alte cheltuieli pentru actiuni generale economice si comerciale</t>
  </si>
  <si>
    <t>80.02.01.30</t>
  </si>
  <si>
    <t xml:space="preserve">Combustibili si energie </t>
  </si>
  <si>
    <t>Subvenţii pentru acoperirea diferenţelor de preţ şi tarif</t>
  </si>
  <si>
    <t>40.03</t>
  </si>
  <si>
    <t xml:space="preserve">A. Transferuri interne </t>
  </si>
  <si>
    <t>Alte active fixe</t>
  </si>
  <si>
    <t>Energie termica</t>
  </si>
  <si>
    <t>81.02.06</t>
  </si>
  <si>
    <t>Alti combustibili</t>
  </si>
  <si>
    <t>81.02.07</t>
  </si>
  <si>
    <t>Alte cheltuieli privind combustibili si energia</t>
  </si>
  <si>
    <t>81.02.50</t>
  </si>
  <si>
    <t>Agricultura, silvicultura, piscicultura si vanatoare</t>
  </si>
  <si>
    <t>83.02</t>
  </si>
  <si>
    <t xml:space="preserve">Agricultura </t>
  </si>
  <si>
    <t>83.02.03</t>
  </si>
  <si>
    <t xml:space="preserve">Alte cheltuieli în domeniul agriculturii </t>
  </si>
  <si>
    <t>83.02.03.30</t>
  </si>
  <si>
    <t>Transporturi</t>
  </si>
  <si>
    <t>84.02</t>
  </si>
  <si>
    <t>TITLUL IV SUBVENTII</t>
  </si>
  <si>
    <t>51,01</t>
  </si>
  <si>
    <t>51,01.01</t>
  </si>
  <si>
    <t>Alte transferuri curente interne</t>
  </si>
  <si>
    <t>Transport rutier</t>
  </si>
  <si>
    <t>84.02.03</t>
  </si>
  <si>
    <t>Drumuri si poduri</t>
  </si>
  <si>
    <t>84.02.03.01</t>
  </si>
  <si>
    <t>Transport în comun</t>
  </si>
  <si>
    <t>84.02.03.02</t>
  </si>
  <si>
    <t xml:space="preserve">Strazi </t>
  </si>
  <si>
    <t>84.02.03.03</t>
  </si>
  <si>
    <t>Transport aerian</t>
  </si>
  <si>
    <t>84.02.06</t>
  </si>
  <si>
    <t>Aviatia civila</t>
  </si>
  <si>
    <t>84.02.06.02</t>
  </si>
  <si>
    <t>Alte cheltuieli în domeniul transporturilor</t>
  </si>
  <si>
    <t>84.02.50</t>
  </si>
  <si>
    <t xml:space="preserve">Alte actiuni economice </t>
  </si>
  <si>
    <t>87.02</t>
  </si>
  <si>
    <t>52</t>
  </si>
  <si>
    <t>52.01.01</t>
  </si>
  <si>
    <t>Fond Roman de  Dezvoltare Sociala</t>
  </si>
  <si>
    <t>Ajutoare pentru daune provocate de calamităţile naturale</t>
  </si>
  <si>
    <t xml:space="preserve">TITLUL XII ÎMPRUMUTURI </t>
  </si>
  <si>
    <t>Împrumuturi pentru institutii si servicii publice sau activitati finantate integral din venituri proprii</t>
  </si>
  <si>
    <t>Alte imprumuturi</t>
  </si>
  <si>
    <t xml:space="preserve">Fondul Român de Dezvoltare Sociala 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</si>
  <si>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</si>
  <si>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</si>
  <si>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</si>
  <si>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</si>
  <si>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</si>
  <si>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</si>
  <si>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</si>
  <si>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actiuni economice</t>
  </si>
  <si>
    <t>87.02.50</t>
  </si>
  <si>
    <t>VII. REZERVE, EXCEDENT / DEFICIT</t>
  </si>
  <si>
    <t>96.02</t>
  </si>
  <si>
    <t xml:space="preserve">REZERVE </t>
  </si>
  <si>
    <t>97.02</t>
  </si>
  <si>
    <t>EXCEDENT</t>
  </si>
  <si>
    <t>98.02</t>
  </si>
  <si>
    <t>DEFICIT</t>
  </si>
  <si>
    <t>99.02</t>
  </si>
  <si>
    <t xml:space="preserve">   </t>
  </si>
  <si>
    <t>PRIMAR</t>
  </si>
  <si>
    <t xml:space="preserve">  SERVICIU BUGET-CONTABILITATE</t>
  </si>
  <si>
    <t>GRIGORE CRACIUNESCU</t>
  </si>
  <si>
    <t xml:space="preserve">   CRETU ALINA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</si>
</sst>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3">
    <font>
      <sz val="10"/>
      <name val="Arial"/>
      <family val="2"/>
    </font>
    <font>
      <sz val="12"/>
      <name val="Arial MT"/>
      <family val="2"/>
    </font>
    <font>
      <sz val="10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Lucida Sans Unicode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2"/>
      <color indexed="10"/>
      <name val="Arial"/>
      <family val="2"/>
    </font>
    <font>
      <sz val="10"/>
      <name val="Lucida Sans Unicode"/>
      <family val="2"/>
    </font>
    <font>
      <strike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1"/>
      <color indexed="8"/>
      <name val="Lucida Sans Unicode"/>
      <family val="2"/>
    </font>
    <font>
      <b/>
      <sz val="11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 vertical="center"/>
      <protection/>
    </xf>
    <xf numFmtId="0" fontId="4" fillId="0" borderId="0" xfId="21" applyFont="1" applyFill="1" applyAlignment="1">
      <alignment horizontal="center"/>
      <protection/>
    </xf>
    <xf numFmtId="0" fontId="5" fillId="0" borderId="0" xfId="21" applyFont="1" applyFill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21" applyFont="1" applyFill="1">
      <alignment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0" xfId="21" applyFont="1" applyFill="1" applyAlignment="1">
      <alignment horizontal="left" vertical="top"/>
      <protection/>
    </xf>
    <xf numFmtId="0" fontId="0" fillId="0" borderId="0" xfId="21" applyFont="1" applyFill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3" fillId="0" borderId="0" xfId="21" applyFont="1" applyFill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21" applyFont="1" applyFill="1" applyBorder="1" applyAlignment="1">
      <alignment horizontal="center"/>
      <protection/>
    </xf>
    <xf numFmtId="3" fontId="0" fillId="0" borderId="2" xfId="21" applyNumberFormat="1" applyFont="1" applyFill="1" applyBorder="1" applyAlignment="1">
      <alignment horizontal="left"/>
      <protection/>
    </xf>
    <xf numFmtId="4" fontId="7" fillId="0" borderId="2" xfId="21" applyNumberFormat="1" applyFont="1" applyFill="1" applyBorder="1" applyAlignment="1">
      <alignment horizontal="right"/>
      <protection/>
    </xf>
    <xf numFmtId="4" fontId="3" fillId="0" borderId="0" xfId="21" applyNumberFormat="1" applyFont="1" applyFill="1">
      <alignment/>
      <protection/>
    </xf>
    <xf numFmtId="0" fontId="8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3" fillId="0" borderId="2" xfId="21" applyNumberFormat="1" applyFont="1" applyFill="1" applyBorder="1" applyAlignment="1">
      <alignment horizontal="right"/>
      <protection/>
    </xf>
    <xf numFmtId="0" fontId="4" fillId="0" borderId="3" xfId="0" applyFont="1" applyFill="1" applyBorder="1" applyAlignment="1">
      <alignment/>
    </xf>
    <xf numFmtId="0" fontId="0" fillId="0" borderId="2" xfId="21" applyFont="1" applyFill="1" applyBorder="1">
      <alignment/>
      <protection/>
    </xf>
    <xf numFmtId="0" fontId="4" fillId="0" borderId="4" xfId="0" applyFont="1" applyFill="1" applyBorder="1" applyAlignment="1">
      <alignment/>
    </xf>
    <xf numFmtId="4" fontId="3" fillId="0" borderId="5" xfId="21" applyNumberFormat="1" applyFont="1" applyFill="1" applyBorder="1" applyAlignment="1">
      <alignment horizontal="right"/>
      <protection/>
    </xf>
    <xf numFmtId="0" fontId="9" fillId="0" borderId="2" xfId="0" applyFont="1" applyFill="1" applyBorder="1" applyAlignment="1">
      <alignment/>
    </xf>
    <xf numFmtId="0" fontId="9" fillId="0" borderId="2" xfId="21" applyFont="1" applyFill="1" applyBorder="1">
      <alignment/>
      <protection/>
    </xf>
    <xf numFmtId="0" fontId="10" fillId="0" borderId="4" xfId="0" applyFont="1" applyFill="1" applyBorder="1" applyAlignment="1">
      <alignment/>
    </xf>
    <xf numFmtId="4" fontId="7" fillId="0" borderId="5" xfId="21" applyNumberFormat="1" applyFont="1" applyFill="1" applyBorder="1" applyAlignment="1">
      <alignment horizontal="right"/>
      <protection/>
    </xf>
    <xf numFmtId="0" fontId="0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1" fillId="0" borderId="0" xfId="21" applyFont="1" applyFill="1">
      <alignment/>
      <protection/>
    </xf>
    <xf numFmtId="4" fontId="3" fillId="2" borderId="2" xfId="21" applyNumberFormat="1" applyFont="1" applyFill="1" applyBorder="1" applyAlignment="1">
      <alignment horizontal="right"/>
      <protection/>
    </xf>
    <xf numFmtId="4" fontId="3" fillId="2" borderId="5" xfId="21" applyNumberFormat="1" applyFont="1" applyFill="1" applyBorder="1" applyAlignment="1">
      <alignment horizontal="right"/>
      <protection/>
    </xf>
    <xf numFmtId="0" fontId="12" fillId="0" borderId="2" xfId="0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2" xfId="21" applyNumberFormat="1" applyFont="1" applyFill="1" applyBorder="1" applyAlignment="1">
      <alignment horizontal="left"/>
      <protection/>
    </xf>
    <xf numFmtId="3" fontId="0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 vertical="top"/>
    </xf>
    <xf numFmtId="0" fontId="14" fillId="0" borderId="2" xfId="21" applyFont="1" applyFill="1" applyBorder="1">
      <alignment/>
      <protection/>
    </xf>
    <xf numFmtId="3" fontId="15" fillId="0" borderId="4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/>
    </xf>
    <xf numFmtId="0" fontId="15" fillId="0" borderId="2" xfId="0" applyFont="1" applyFill="1" applyBorder="1" applyAlignment="1">
      <alignment/>
    </xf>
    <xf numFmtId="3" fontId="4" fillId="0" borderId="4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wrapText="1"/>
    </xf>
    <xf numFmtId="49" fontId="4" fillId="0" borderId="2" xfId="21" applyNumberFormat="1" applyFont="1" applyFill="1" applyBorder="1" applyAlignment="1">
      <alignment horizontal="left"/>
      <protection/>
    </xf>
    <xf numFmtId="0" fontId="4" fillId="0" borderId="4" xfId="0" applyFont="1" applyFill="1" applyBorder="1" applyAlignment="1">
      <alignment vertical="top"/>
    </xf>
    <xf numFmtId="4" fontId="3" fillId="3" borderId="2" xfId="21" applyNumberFormat="1" applyFont="1" applyFill="1" applyBorder="1" applyAlignment="1">
      <alignment horizontal="right"/>
      <protection/>
    </xf>
    <xf numFmtId="4" fontId="3" fillId="3" borderId="5" xfId="21" applyNumberFormat="1" applyFont="1" applyFill="1" applyBorder="1" applyAlignment="1">
      <alignment horizontal="right"/>
      <protection/>
    </xf>
    <xf numFmtId="4" fontId="7" fillId="0" borderId="2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left"/>
    </xf>
    <xf numFmtId="0" fontId="0" fillId="4" borderId="4" xfId="21" applyFont="1" applyFill="1" applyBorder="1" applyAlignment="1">
      <alignment horizontal="left" wrapText="1" indent="5"/>
      <protection/>
    </xf>
    <xf numFmtId="0" fontId="0" fillId="4" borderId="2" xfId="21" applyFont="1" applyFill="1" applyBorder="1" applyAlignment="1">
      <alignment horizontal="left" wrapText="1" indent="5"/>
      <protection/>
    </xf>
    <xf numFmtId="0" fontId="0" fillId="4" borderId="2" xfId="21" applyFont="1" applyFill="1" applyBorder="1" applyAlignment="1">
      <alignment horizontal="center"/>
      <protection/>
    </xf>
    <xf numFmtId="3" fontId="0" fillId="4" borderId="2" xfId="21" applyNumberFormat="1" applyFont="1" applyFill="1" applyBorder="1" applyAlignment="1">
      <alignment horizontal="left"/>
      <protection/>
    </xf>
    <xf numFmtId="4" fontId="3" fillId="4" borderId="2" xfId="21" applyNumberFormat="1" applyFont="1" applyFill="1" applyBorder="1" applyAlignment="1">
      <alignment horizontal="right"/>
      <protection/>
    </xf>
    <xf numFmtId="4" fontId="3" fillId="4" borderId="5" xfId="21" applyNumberFormat="1" applyFont="1" applyFill="1" applyBorder="1" applyAlignment="1">
      <alignment horizontal="right"/>
      <protection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4" fontId="7" fillId="5" borderId="2" xfId="21" applyNumberFormat="1" applyFont="1" applyFill="1" applyBorder="1" applyAlignment="1">
      <alignment horizontal="right"/>
      <protection/>
    </xf>
    <xf numFmtId="49" fontId="4" fillId="0" borderId="4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/>
    </xf>
    <xf numFmtId="49" fontId="0" fillId="0" borderId="2" xfId="21" applyNumberFormat="1" applyFont="1" applyFill="1" applyBorder="1" applyAlignment="1">
      <alignment horizontal="left"/>
      <protection/>
    </xf>
    <xf numFmtId="49" fontId="13" fillId="0" borderId="4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indent="2"/>
    </xf>
    <xf numFmtId="0" fontId="0" fillId="0" borderId="2" xfId="0" applyFont="1" applyBorder="1" applyAlignment="1">
      <alignment/>
    </xf>
    <xf numFmtId="0" fontId="4" fillId="0" borderId="2" xfId="21" applyFont="1" applyFill="1" applyBorder="1">
      <alignment/>
      <protection/>
    </xf>
    <xf numFmtId="0" fontId="16" fillId="0" borderId="4" xfId="0" applyFont="1" applyFill="1" applyBorder="1" applyAlignment="1">
      <alignment/>
    </xf>
    <xf numFmtId="49" fontId="14" fillId="0" borderId="2" xfId="0" applyNumberFormat="1" applyFont="1" applyFill="1" applyBorder="1" applyAlignment="1">
      <alignment horizontal="left" vertical="top"/>
    </xf>
    <xf numFmtId="49" fontId="0" fillId="0" borderId="2" xfId="0" applyNumberFormat="1" applyFont="1" applyBorder="1" applyAlignment="1">
      <alignment horizontal="left" vertical="top"/>
    </xf>
    <xf numFmtId="3" fontId="0" fillId="0" borderId="2" xfId="0" applyNumberFormat="1" applyFont="1" applyBorder="1" applyAlignment="1">
      <alignment horizontal="left"/>
    </xf>
    <xf numFmtId="0" fontId="0" fillId="0" borderId="4" xfId="21" applyFont="1" applyFill="1" applyBorder="1">
      <alignment/>
      <protection/>
    </xf>
    <xf numFmtId="0" fontId="0" fillId="0" borderId="2" xfId="0" applyFont="1" applyBorder="1" applyAlignment="1">
      <alignment wrapText="1"/>
    </xf>
    <xf numFmtId="3" fontId="0" fillId="5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horizontal="left" indent="2"/>
    </xf>
    <xf numFmtId="0" fontId="0" fillId="0" borderId="4" xfId="21" applyFont="1" applyFill="1" applyBorder="1" applyAlignment="1">
      <alignment horizontal="left" indent="3"/>
      <protection/>
    </xf>
    <xf numFmtId="0" fontId="0" fillId="0" borderId="2" xfId="21" applyFont="1" applyFill="1" applyBorder="1" applyAlignment="1">
      <alignment horizontal="left" indent="3"/>
      <protection/>
    </xf>
    <xf numFmtId="0" fontId="4" fillId="0" borderId="2" xfId="0" applyFont="1" applyFill="1" applyBorder="1" applyAlignment="1">
      <alignment horizontal="left"/>
    </xf>
    <xf numFmtId="0" fontId="0" fillId="5" borderId="2" xfId="21" applyFont="1" applyFill="1" applyBorder="1" applyAlignment="1">
      <alignment horizontal="center"/>
      <protection/>
    </xf>
    <xf numFmtId="3" fontId="7" fillId="0" borderId="2" xfId="21" applyNumberFormat="1" applyFont="1" applyFill="1" applyBorder="1" applyAlignment="1">
      <alignment horizontal="left"/>
      <protection/>
    </xf>
    <xf numFmtId="0" fontId="7" fillId="0" borderId="3" xfId="0" applyFont="1" applyFill="1" applyBorder="1" applyAlignment="1">
      <alignment/>
    </xf>
    <xf numFmtId="0" fontId="7" fillId="6" borderId="2" xfId="0" applyFont="1" applyFill="1" applyBorder="1" applyAlignment="1">
      <alignment/>
    </xf>
    <xf numFmtId="0" fontId="7" fillId="6" borderId="2" xfId="0" applyFont="1" applyFill="1" applyBorder="1" applyAlignment="1">
      <alignment horizontal="center"/>
    </xf>
    <xf numFmtId="0" fontId="7" fillId="6" borderId="2" xfId="21" applyFont="1" applyFill="1" applyBorder="1" applyAlignment="1">
      <alignment horizontal="center"/>
      <protection/>
    </xf>
    <xf numFmtId="3" fontId="7" fillId="6" borderId="2" xfId="21" applyNumberFormat="1" applyFont="1" applyFill="1" applyBorder="1" applyAlignment="1">
      <alignment horizontal="left"/>
      <protection/>
    </xf>
    <xf numFmtId="164" fontId="7" fillId="6" borderId="2" xfId="21" applyNumberFormat="1" applyFont="1" applyFill="1" applyBorder="1" applyAlignment="1">
      <alignment horizontal="right"/>
      <protection/>
    </xf>
    <xf numFmtId="49" fontId="16" fillId="0" borderId="4" xfId="0" applyNumberFormat="1" applyFont="1" applyFill="1" applyBorder="1" applyAlignment="1">
      <alignment horizontal="left" vertical="top"/>
    </xf>
    <xf numFmtId="164" fontId="3" fillId="0" borderId="2" xfId="21" applyNumberFormat="1" applyFont="1" applyFill="1" applyBorder="1" applyAlignment="1">
      <alignment horizontal="right"/>
      <protection/>
    </xf>
    <xf numFmtId="164" fontId="3" fillId="0" borderId="2" xfId="0" applyNumberFormat="1" applyFont="1" applyFill="1" applyBorder="1" applyAlignment="1">
      <alignment horizontal="right"/>
    </xf>
    <xf numFmtId="0" fontId="0" fillId="0" borderId="2" xfId="21" applyFont="1" applyFill="1" applyBorder="1" applyAlignment="1">
      <alignment horizontal="left" indent="4"/>
      <protection/>
    </xf>
    <xf numFmtId="164" fontId="3" fillId="0" borderId="5" xfId="21" applyNumberFormat="1" applyFont="1" applyFill="1" applyBorder="1" applyAlignment="1">
      <alignment horizontal="right"/>
      <protection/>
    </xf>
    <xf numFmtId="0" fontId="0" fillId="0" borderId="2" xfId="0" applyFont="1" applyFill="1" applyBorder="1" applyAlignment="1">
      <alignment horizontal="left" vertical="top"/>
    </xf>
    <xf numFmtId="0" fontId="0" fillId="0" borderId="2" xfId="21" applyFont="1" applyFill="1" applyBorder="1" applyAlignment="1">
      <alignment/>
      <protection/>
    </xf>
    <xf numFmtId="4" fontId="3" fillId="0" borderId="2" xfId="21" applyNumberFormat="1" applyFont="1" applyFill="1" applyBorder="1" applyAlignment="1">
      <alignment/>
      <protection/>
    </xf>
    <xf numFmtId="49" fontId="10" fillId="0" borderId="4" xfId="0" applyNumberFormat="1" applyFont="1" applyFill="1" applyBorder="1" applyAlignment="1">
      <alignment horizontal="left" vertical="top"/>
    </xf>
    <xf numFmtId="49" fontId="10" fillId="0" borderId="2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0" fontId="9" fillId="0" borderId="4" xfId="0" applyFont="1" applyFill="1" applyBorder="1" applyAlignment="1">
      <alignment/>
    </xf>
    <xf numFmtId="49" fontId="10" fillId="0" borderId="2" xfId="0" applyNumberFormat="1" applyFont="1" applyFill="1" applyBorder="1" applyAlignment="1">
      <alignment vertical="top"/>
    </xf>
    <xf numFmtId="0" fontId="17" fillId="0" borderId="4" xfId="21" applyFont="1" applyFill="1" applyBorder="1" applyAlignment="1">
      <alignment horizontal="left" indent="2"/>
      <protection/>
    </xf>
    <xf numFmtId="0" fontId="17" fillId="0" borderId="2" xfId="21" applyFont="1" applyFill="1" applyBorder="1" applyAlignment="1">
      <alignment horizontal="left" indent="2"/>
      <protection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4" xfId="21" applyFont="1" applyFill="1" applyBorder="1" applyAlignment="1">
      <alignment horizontal="left" indent="4"/>
      <protection/>
    </xf>
    <xf numFmtId="0" fontId="7" fillId="6" borderId="4" xfId="0" applyFont="1" applyFill="1" applyBorder="1" applyAlignment="1">
      <alignment/>
    </xf>
    <xf numFmtId="4" fontId="7" fillId="6" borderId="2" xfId="21" applyNumberFormat="1" applyFont="1" applyFill="1" applyBorder="1" applyAlignment="1">
      <alignment horizontal="right"/>
      <protection/>
    </xf>
    <xf numFmtId="4" fontId="7" fillId="6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0" fontId="0" fillId="0" borderId="2" xfId="21" applyFont="1" applyFill="1" applyBorder="1" applyAlignment="1">
      <alignment wrapText="1"/>
      <protection/>
    </xf>
    <xf numFmtId="49" fontId="4" fillId="0" borderId="4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/>
    </xf>
    <xf numFmtId="4" fontId="3" fillId="5" borderId="2" xfId="21" applyNumberFormat="1" applyFont="1" applyFill="1" applyBorder="1" applyAlignment="1">
      <alignment horizontal="right"/>
      <protection/>
    </xf>
    <xf numFmtId="0" fontId="17" fillId="0" borderId="2" xfId="21" applyFont="1" applyFill="1" applyBorder="1" applyAlignment="1">
      <alignment horizontal="left" indent="4"/>
      <protection/>
    </xf>
    <xf numFmtId="49" fontId="7" fillId="6" borderId="4" xfId="0" applyNumberFormat="1" applyFont="1" applyFill="1" applyBorder="1" applyAlignment="1">
      <alignment/>
    </xf>
    <xf numFmtId="49" fontId="18" fillId="6" borderId="2" xfId="0" applyNumberFormat="1" applyFont="1" applyFill="1" applyBorder="1" applyAlignment="1">
      <alignment/>
    </xf>
    <xf numFmtId="4" fontId="7" fillId="6" borderId="5" xfId="21" applyNumberFormat="1" applyFont="1" applyFill="1" applyBorder="1" applyAlignment="1">
      <alignment horizontal="right"/>
      <protection/>
    </xf>
    <xf numFmtId="49" fontId="16" fillId="0" borderId="4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/>
    </xf>
    <xf numFmtId="0" fontId="0" fillId="0" borderId="2" xfId="21" applyFont="1" applyFill="1" applyBorder="1" applyAlignment="1">
      <alignment horizontal="left" indent="5"/>
      <protection/>
    </xf>
    <xf numFmtId="0" fontId="17" fillId="0" borderId="2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NumberFormat="1" applyFont="1" applyFill="1" applyBorder="1" applyAlignment="1">
      <alignment horizontal="fill" wrapText="1"/>
    </xf>
    <xf numFmtId="0" fontId="7" fillId="5" borderId="2" xfId="21" applyFont="1" applyFill="1" applyBorder="1" applyAlignment="1">
      <alignment horizontal="center"/>
      <protection/>
    </xf>
    <xf numFmtId="0" fontId="7" fillId="6" borderId="4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4" fontId="3" fillId="6" borderId="2" xfId="21" applyNumberFormat="1" applyFont="1" applyFill="1" applyBorder="1" applyAlignment="1">
      <alignment horizontal="right"/>
      <protection/>
    </xf>
    <xf numFmtId="4" fontId="3" fillId="6" borderId="5" xfId="21" applyNumberFormat="1" applyFont="1" applyFill="1" applyBorder="1" applyAlignment="1">
      <alignment horizontal="right"/>
      <protection/>
    </xf>
    <xf numFmtId="49" fontId="7" fillId="6" borderId="4" xfId="0" applyNumberFormat="1" applyFont="1" applyFill="1" applyBorder="1" applyAlignment="1">
      <alignment horizontal="left"/>
    </xf>
    <xf numFmtId="49" fontId="7" fillId="6" borderId="2" xfId="0" applyNumberFormat="1" applyFont="1" applyFill="1" applyBorder="1" applyAlignment="1">
      <alignment/>
    </xf>
    <xf numFmtId="49" fontId="6" fillId="0" borderId="4" xfId="0" applyNumberFormat="1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 wrapText="1"/>
    </xf>
    <xf numFmtId="2" fontId="3" fillId="0" borderId="0" xfId="0" applyNumberFormat="1" applyFont="1" applyAlignment="1">
      <alignment/>
    </xf>
    <xf numFmtId="0" fontId="0" fillId="0" borderId="2" xfId="21" applyFont="1" applyFill="1" applyBorder="1" applyAlignment="1">
      <alignment horizontal="left" wrapText="1" indent="3"/>
      <protection/>
    </xf>
    <xf numFmtId="0" fontId="0" fillId="0" borderId="2" xfId="21" applyFont="1" applyFill="1" applyBorder="1" applyAlignment="1">
      <alignment horizontal="left" wrapText="1" indent="4"/>
      <protection/>
    </xf>
    <xf numFmtId="0" fontId="0" fillId="5" borderId="4" xfId="21" applyFont="1" applyFill="1" applyBorder="1">
      <alignment/>
      <protection/>
    </xf>
    <xf numFmtId="0" fontId="6" fillId="5" borderId="2" xfId="0" applyFont="1" applyFill="1" applyBorder="1" applyAlignment="1">
      <alignment horizontal="left" vertical="center"/>
    </xf>
    <xf numFmtId="0" fontId="0" fillId="5" borderId="2" xfId="21" applyFont="1" applyFill="1" applyBorder="1" applyAlignment="1">
      <alignment horizontal="left" indent="5"/>
      <protection/>
    </xf>
    <xf numFmtId="3" fontId="0" fillId="5" borderId="2" xfId="21" applyNumberFormat="1" applyFont="1" applyFill="1" applyBorder="1" applyAlignment="1">
      <alignment horizontal="left"/>
      <protection/>
    </xf>
    <xf numFmtId="0" fontId="4" fillId="0" borderId="2" xfId="21" applyFont="1" applyFill="1" applyBorder="1" applyAlignment="1">
      <alignment/>
      <protection/>
    </xf>
    <xf numFmtId="4" fontId="3" fillId="7" borderId="2" xfId="21" applyNumberFormat="1" applyFont="1" applyFill="1" applyBorder="1" applyAlignment="1">
      <alignment horizontal="right"/>
      <protection/>
    </xf>
    <xf numFmtId="4" fontId="3" fillId="7" borderId="5" xfId="21" applyNumberFormat="1" applyFont="1" applyFill="1" applyBorder="1" applyAlignment="1">
      <alignment horizontal="right"/>
      <protection/>
    </xf>
    <xf numFmtId="4" fontId="0" fillId="0" borderId="2" xfId="21" applyNumberFormat="1" applyFont="1" applyFill="1" applyBorder="1" applyAlignment="1">
      <alignment horizontal="right"/>
      <protection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4" xfId="21" applyFont="1" applyFill="1" applyBorder="1" applyAlignment="1">
      <alignment horizontal="left" indent="6"/>
      <protection/>
    </xf>
    <xf numFmtId="0" fontId="0" fillId="0" borderId="2" xfId="21" applyFont="1" applyFill="1" applyBorder="1" applyAlignment="1">
      <alignment horizontal="left" indent="6"/>
      <protection/>
    </xf>
    <xf numFmtId="0" fontId="18" fillId="6" borderId="2" xfId="0" applyFont="1" applyFill="1" applyBorder="1" applyAlignment="1">
      <alignment/>
    </xf>
    <xf numFmtId="0" fontId="7" fillId="6" borderId="2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18" fillId="6" borderId="2" xfId="0" applyFont="1" applyFill="1" applyBorder="1" applyAlignment="1">
      <alignment horizontal="left"/>
    </xf>
    <xf numFmtId="0" fontId="0" fillId="0" borderId="2" xfId="21" applyFont="1" applyFill="1" applyBorder="1" applyAlignment="1">
      <alignment horizontal="left" indent="2"/>
      <protection/>
    </xf>
    <xf numFmtId="0" fontId="19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/>
    </xf>
    <xf numFmtId="0" fontId="0" fillId="0" borderId="2" xfId="21" applyFont="1" applyFill="1" applyBorder="1" applyAlignment="1">
      <alignment horizontal="left" wrapText="1" indent="5"/>
      <protection/>
    </xf>
    <xf numFmtId="0" fontId="3" fillId="0" borderId="0" xfId="21" applyFont="1" applyFill="1" applyBorder="1">
      <alignment/>
      <protection/>
    </xf>
    <xf numFmtId="4" fontId="19" fillId="0" borderId="2" xfId="21" applyNumberFormat="1" applyFont="1" applyFill="1" applyBorder="1" applyAlignment="1">
      <alignment horizontal="right"/>
      <protection/>
    </xf>
    <xf numFmtId="0" fontId="19" fillId="6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indent="2"/>
    </xf>
    <xf numFmtId="0" fontId="10" fillId="0" borderId="2" xfId="21" applyFont="1" applyFill="1" applyBorder="1">
      <alignment/>
      <protection/>
    </xf>
    <xf numFmtId="0" fontId="3" fillId="0" borderId="0" xfId="21" applyFont="1" applyFill="1" applyAlignment="1">
      <alignment horizontal="right"/>
      <protection/>
    </xf>
    <xf numFmtId="4" fontId="0" fillId="0" borderId="2" xfId="21" applyNumberFormat="1" applyFont="1" applyFill="1" applyBorder="1" applyAlignment="1">
      <alignment horizontal="left"/>
      <protection/>
    </xf>
    <xf numFmtId="0" fontId="17" fillId="0" borderId="2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0" fontId="20" fillId="0" borderId="4" xfId="21" applyFont="1" applyFill="1" applyBorder="1" applyAlignment="1">
      <alignment horizontal="left" indent="2"/>
      <protection/>
    </xf>
    <xf numFmtId="0" fontId="20" fillId="0" borderId="2" xfId="21" applyFont="1" applyFill="1" applyBorder="1" applyAlignment="1">
      <alignment horizontal="left" indent="2"/>
      <protection/>
    </xf>
    <xf numFmtId="0" fontId="7" fillId="6" borderId="4" xfId="0" applyFont="1" applyFill="1" applyBorder="1" applyAlignment="1">
      <alignment/>
    </xf>
    <xf numFmtId="0" fontId="0" fillId="0" borderId="4" xfId="0" applyFont="1" applyFill="1" applyBorder="1" applyAlignment="1">
      <alignment horizontal="left" indent="3"/>
    </xf>
    <xf numFmtId="49" fontId="4" fillId="0" borderId="2" xfId="0" applyNumberFormat="1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4" fillId="0" borderId="4" xfId="21" applyFont="1" applyFill="1" applyBorder="1" applyAlignment="1">
      <alignment horizontal="left" indent="2"/>
      <protection/>
    </xf>
    <xf numFmtId="0" fontId="4" fillId="0" borderId="2" xfId="21" applyFont="1" applyFill="1" applyBorder="1" applyAlignment="1">
      <alignment horizontal="left" indent="2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left" indent="3"/>
      <protection/>
    </xf>
    <xf numFmtId="0" fontId="0" fillId="0" borderId="8" xfId="21" applyFont="1" applyFill="1" applyBorder="1" applyAlignment="1">
      <alignment horizontal="left" indent="3"/>
      <protection/>
    </xf>
    <xf numFmtId="3" fontId="0" fillId="0" borderId="8" xfId="21" applyNumberFormat="1" applyFont="1" applyFill="1" applyBorder="1" applyAlignment="1">
      <alignment horizontal="left"/>
      <protection/>
    </xf>
    <xf numFmtId="4" fontId="3" fillId="0" borderId="8" xfId="21" applyNumberFormat="1" applyFont="1" applyFill="1" applyBorder="1" applyAlignment="1">
      <alignment horizontal="right"/>
      <protection/>
    </xf>
    <xf numFmtId="4" fontId="3" fillId="0" borderId="1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 horizontal="left" indent="3"/>
      <protection/>
    </xf>
    <xf numFmtId="0" fontId="0" fillId="0" borderId="0" xfId="21" applyFont="1" applyFill="1" applyBorder="1" applyAlignment="1">
      <alignment horizontal="center"/>
      <protection/>
    </xf>
    <xf numFmtId="4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 horizontal="left"/>
      <protection/>
    </xf>
    <xf numFmtId="4" fontId="0" fillId="0" borderId="0" xfId="21" applyNumberFormat="1" applyFont="1" applyFill="1" applyBorder="1" applyAlignment="1">
      <alignment/>
      <protection/>
    </xf>
    <xf numFmtId="0" fontId="0" fillId="0" borderId="0" xfId="19" applyFont="1" applyFill="1" applyAlignment="1">
      <alignment/>
      <protection/>
    </xf>
    <xf numFmtId="0" fontId="4" fillId="0" borderId="0" xfId="21" applyFont="1" applyFill="1" applyAlignment="1">
      <alignment horizontal="left" indent="4"/>
      <protection/>
    </xf>
    <xf numFmtId="0" fontId="4" fillId="0" borderId="0" xfId="21" applyFont="1" applyFill="1" applyBorder="1" applyAlignment="1">
      <alignment horizontal="left" indent="4"/>
      <protection/>
    </xf>
    <xf numFmtId="4" fontId="0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4" fontId="0" fillId="0" borderId="0" xfId="21" applyNumberFormat="1" applyFont="1" applyFill="1" applyAlignment="1">
      <alignment horizontal="right" vertical="center"/>
      <protection/>
    </xf>
    <xf numFmtId="4" fontId="0" fillId="0" borderId="0" xfId="21" applyNumberFormat="1" applyFont="1" applyFill="1" applyAlignment="1">
      <alignment horizontal="right"/>
      <protection/>
    </xf>
    <xf numFmtId="4" fontId="0" fillId="0" borderId="0" xfId="20" applyNumberFormat="1" applyFont="1" applyBorder="1" applyAlignment="1">
      <alignment horizontal="right"/>
      <protection/>
    </xf>
    <xf numFmtId="0" fontId="0" fillId="0" borderId="2" xfId="0" applyFont="1" applyFill="1" applyBorder="1" applyAlignment="1">
      <alignment vertical="top"/>
    </xf>
    <xf numFmtId="0" fontId="16" fillId="0" borderId="0" xfId="21" applyFont="1" applyFill="1" applyBorder="1" applyAlignment="1">
      <alignment horizontal="left"/>
      <protection/>
    </xf>
    <xf numFmtId="4" fontId="4" fillId="0" borderId="0" xfId="21" applyNumberFormat="1" applyFont="1" applyFill="1" applyBorder="1" applyAlignment="1">
      <alignment horizontal="left"/>
      <protection/>
    </xf>
    <xf numFmtId="4" fontId="4" fillId="0" borderId="0" xfId="21" applyNumberFormat="1" applyFont="1" applyBorder="1" applyAlignment="1">
      <alignment horizontal="right"/>
      <protection/>
    </xf>
    <xf numFmtId="49" fontId="4" fillId="0" borderId="2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 wrapText="1"/>
    </xf>
    <xf numFmtId="49" fontId="16" fillId="5" borderId="4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0" fillId="0" borderId="2" xfId="21" applyFont="1" applyFill="1" applyBorder="1" applyAlignment="1">
      <alignment vertical="top" wrapText="1"/>
      <protection/>
    </xf>
    <xf numFmtId="0" fontId="0" fillId="0" borderId="2" xfId="21" applyFont="1" applyFill="1" applyBorder="1" applyAlignment="1">
      <alignment horizontal="left" vertical="top" wrapText="1"/>
      <protection/>
    </xf>
    <xf numFmtId="1" fontId="4" fillId="0" borderId="13" xfId="20" applyNumberFormat="1" applyFont="1" applyFill="1" applyBorder="1" applyAlignment="1">
      <alignment horizontal="center" vertical="center" wrapText="1"/>
      <protection/>
    </xf>
    <xf numFmtId="0" fontId="4" fillId="0" borderId="7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 wrapText="1"/>
      <protection/>
    </xf>
    <xf numFmtId="0" fontId="4" fillId="0" borderId="15" xfId="21" applyFont="1" applyFill="1" applyBorder="1" applyAlignment="1">
      <alignment horizontal="center" vertical="center" wrapText="1"/>
      <protection/>
    </xf>
    <xf numFmtId="1" fontId="4" fillId="0" borderId="15" xfId="20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nexa 6 si 9-bvc2001" xfId="19"/>
    <cellStyle name="Normal_mach03" xfId="20"/>
    <cellStyle name="Normal_Machete buget 99" xfId="21"/>
    <cellStyle name="Normal_VAC 1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9525</xdr:rowOff>
    </xdr:from>
    <xdr:to>
      <xdr:col>2</xdr:col>
      <xdr:colOff>352425</xdr:colOff>
      <xdr:row>3</xdr:row>
      <xdr:rowOff>57150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400050"/>
          <a:ext cx="828675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140/01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8"/>
  <sheetViews>
    <sheetView tabSelected="1" view="pageBreakPreview" zoomScale="75" zoomScaleNormal="75" zoomScaleSheetLayoutView="75" workbookViewId="0" topLeftCell="C684">
      <selection activeCell="J367" sqref="J367"/>
    </sheetView>
  </sheetViews>
  <sheetFormatPr defaultColWidth="9.140625" defaultRowHeight="12.75"/>
  <cols>
    <col min="1" max="1" width="7.7109375" style="1" customWidth="1"/>
    <col min="2" max="2" width="8.140625" style="1" customWidth="1"/>
    <col min="3" max="3" width="71.421875" style="1" customWidth="1"/>
    <col min="4" max="4" width="9.00390625" style="1" customWidth="1"/>
    <col min="5" max="5" width="10.57421875" style="1" customWidth="1"/>
    <col min="6" max="6" width="17.7109375" style="1" customWidth="1"/>
    <col min="7" max="7" width="18.00390625" style="1" customWidth="1"/>
    <col min="8" max="9" width="17.57421875" style="1" customWidth="1"/>
    <col min="10" max="10" width="18.140625" style="1" customWidth="1"/>
    <col min="11" max="11" width="22.140625" style="2" customWidth="1"/>
    <col min="12" max="12" width="10.140625" style="2" customWidth="1"/>
    <col min="13" max="13" width="10.7109375" style="1" customWidth="1"/>
    <col min="14" max="14" width="12.7109375" style="1" customWidth="1"/>
    <col min="15" max="16384" width="9.140625" style="1" customWidth="1"/>
  </cols>
  <sheetData>
    <row r="1" spans="1:14" ht="15.75">
      <c r="A1" s="3" t="s">
        <v>0</v>
      </c>
      <c r="B1" s="3"/>
      <c r="C1" s="3"/>
      <c r="D1" s="4"/>
      <c r="E1" s="5"/>
      <c r="F1" s="4"/>
      <c r="G1" s="4"/>
      <c r="H1" s="4"/>
      <c r="I1" s="6"/>
      <c r="J1" s="4"/>
      <c r="K1" s="7"/>
      <c r="L1" s="8"/>
      <c r="M1" s="9"/>
      <c r="N1" s="9"/>
    </row>
    <row r="2" spans="1:14" ht="15">
      <c r="A2" s="246" t="s">
        <v>1</v>
      </c>
      <c r="B2" s="246"/>
      <c r="C2" s="246"/>
      <c r="D2" s="4"/>
      <c r="E2" s="5"/>
      <c r="F2" s="4"/>
      <c r="G2" s="4"/>
      <c r="H2" s="4"/>
      <c r="I2" s="6"/>
      <c r="J2" s="4"/>
      <c r="K2" s="10"/>
      <c r="L2" s="8"/>
      <c r="M2" s="9"/>
      <c r="N2" s="9"/>
    </row>
    <row r="3" spans="1:11" ht="15">
      <c r="A3" s="11" t="s">
        <v>2</v>
      </c>
      <c r="B3" s="11"/>
      <c r="C3" s="12"/>
      <c r="D3" s="4"/>
      <c r="E3" s="5"/>
      <c r="F3" s="4"/>
      <c r="G3" s="4"/>
      <c r="H3" s="4"/>
      <c r="I3" s="4"/>
      <c r="J3" s="4"/>
      <c r="K3" s="10"/>
    </row>
    <row r="4" spans="1:11" ht="15">
      <c r="A4" s="247"/>
      <c r="B4" s="247"/>
      <c r="C4" s="247"/>
      <c r="D4" s="247"/>
      <c r="E4" s="247"/>
      <c r="F4" s="247"/>
      <c r="G4" s="247"/>
      <c r="H4" s="247"/>
      <c r="I4" s="247"/>
      <c r="J4" s="4"/>
      <c r="K4" s="10"/>
    </row>
    <row r="5" spans="1:11" ht="15">
      <c r="A5" s="247"/>
      <c r="B5" s="247"/>
      <c r="C5" s="247"/>
      <c r="D5" s="247"/>
      <c r="E5" s="247"/>
      <c r="F5" s="247"/>
      <c r="G5" s="247"/>
      <c r="H5" s="247"/>
      <c r="I5" s="247"/>
      <c r="J5" s="4"/>
      <c r="K5" s="10"/>
    </row>
    <row r="6" spans="1:11" ht="15">
      <c r="A6" s="13"/>
      <c r="B6" s="13"/>
      <c r="C6" s="13" t="s">
        <v>3</v>
      </c>
      <c r="D6" s="13"/>
      <c r="E6" s="13"/>
      <c r="F6" s="13"/>
      <c r="G6" s="13"/>
      <c r="H6" s="13"/>
      <c r="I6" s="13"/>
      <c r="J6" s="4"/>
      <c r="K6" s="10"/>
    </row>
    <row r="7" spans="1:11" ht="15">
      <c r="A7" s="14" t="s">
        <v>4</v>
      </c>
      <c r="B7" s="14"/>
      <c r="C7" s="14"/>
      <c r="D7" s="4"/>
      <c r="E7" s="5"/>
      <c r="F7" s="4"/>
      <c r="G7" s="4"/>
      <c r="H7" s="15"/>
      <c r="I7" s="4"/>
      <c r="J7" s="4"/>
      <c r="K7" s="10"/>
    </row>
    <row r="8" spans="1:11" ht="15.75">
      <c r="A8" s="14"/>
      <c r="B8" s="14"/>
      <c r="C8" s="7"/>
      <c r="D8" s="4"/>
      <c r="E8" s="5"/>
      <c r="F8" s="4"/>
      <c r="G8" s="4"/>
      <c r="H8" s="15"/>
      <c r="I8" s="16" t="s">
        <v>5</v>
      </c>
      <c r="J8" s="4"/>
      <c r="K8" s="10"/>
    </row>
    <row r="9" spans="1:11" ht="15" customHeight="1">
      <c r="A9" s="248" t="s">
        <v>6</v>
      </c>
      <c r="B9" s="248"/>
      <c r="C9" s="248"/>
      <c r="D9" s="249" t="s">
        <v>7</v>
      </c>
      <c r="E9" s="249" t="s">
        <v>8</v>
      </c>
      <c r="F9" s="250" t="s">
        <v>9</v>
      </c>
      <c r="G9" s="250" t="s">
        <v>10</v>
      </c>
      <c r="H9" s="250" t="s">
        <v>11</v>
      </c>
      <c r="I9" s="250" t="s">
        <v>12</v>
      </c>
      <c r="J9" s="243" t="s">
        <v>13</v>
      </c>
      <c r="K9" s="17"/>
    </row>
    <row r="10" spans="1:11" ht="15" customHeight="1">
      <c r="A10" s="248"/>
      <c r="B10" s="248"/>
      <c r="C10" s="248"/>
      <c r="D10" s="249"/>
      <c r="E10" s="249"/>
      <c r="F10" s="250"/>
      <c r="G10" s="250"/>
      <c r="H10" s="250"/>
      <c r="I10" s="250"/>
      <c r="J10" s="243"/>
      <c r="K10" s="17"/>
    </row>
    <row r="11" spans="1:11" ht="15.75">
      <c r="A11" s="18" t="s">
        <v>14</v>
      </c>
      <c r="B11" s="19"/>
      <c r="C11" s="20"/>
      <c r="D11" s="21">
        <v>1</v>
      </c>
      <c r="E11" s="22" t="s">
        <v>15</v>
      </c>
      <c r="F11" s="23">
        <f>G11+H11+I11+J11</f>
        <v>58522.8</v>
      </c>
      <c r="G11" s="23">
        <f>+G13+G95+G101+G108</f>
        <v>16867.11</v>
      </c>
      <c r="H11" s="23">
        <f>+H13+H95+H101+H108</f>
        <v>16096.189999999999</v>
      </c>
      <c r="I11" s="23">
        <f>+I13+I95+I101+I108</f>
        <v>11141.749999999998</v>
      </c>
      <c r="J11" s="23">
        <f>+J13+J95+J101+J108</f>
        <v>14417.75</v>
      </c>
      <c r="K11" s="24"/>
    </row>
    <row r="12" spans="1:11" ht="15.75">
      <c r="A12" s="25" t="s">
        <v>16</v>
      </c>
      <c r="B12" s="19"/>
      <c r="C12" s="20"/>
      <c r="D12" s="21">
        <v>2</v>
      </c>
      <c r="E12" s="22" t="s">
        <v>17</v>
      </c>
      <c r="F12" s="23">
        <f>+F13-F40+F95+F101</f>
        <v>24211.000000000004</v>
      </c>
      <c r="G12" s="23">
        <f>+G13-G40+G95+G101</f>
        <v>5747.999999999998</v>
      </c>
      <c r="H12" s="23">
        <f>+H13-H40+H95+H101</f>
        <v>7068.889999999999</v>
      </c>
      <c r="I12" s="23">
        <f>+I13-I40+I95+I101</f>
        <v>5776.749999999999</v>
      </c>
      <c r="J12" s="23">
        <f>+J13-J40+J95+J101</f>
        <v>5617.36</v>
      </c>
      <c r="K12" s="10"/>
    </row>
    <row r="13" spans="1:11" ht="15.75">
      <c r="A13" s="26" t="s">
        <v>18</v>
      </c>
      <c r="B13" s="19"/>
      <c r="C13" s="20"/>
      <c r="D13" s="21">
        <v>3</v>
      </c>
      <c r="E13" s="22" t="s">
        <v>19</v>
      </c>
      <c r="F13" s="23">
        <f>+F14+F61</f>
        <v>50889.8</v>
      </c>
      <c r="G13" s="23">
        <f>+G14+G61</f>
        <v>14142.109999999999</v>
      </c>
      <c r="H13" s="23">
        <f>+H14+H61</f>
        <v>15083.439999999999</v>
      </c>
      <c r="I13" s="23">
        <f>+I14+I61</f>
        <v>10287.749999999998</v>
      </c>
      <c r="J13" s="23">
        <f>+J14+J61</f>
        <v>11376.5</v>
      </c>
      <c r="K13" s="10"/>
    </row>
    <row r="14" spans="1:11" ht="15.75">
      <c r="A14" s="27" t="s">
        <v>20</v>
      </c>
      <c r="B14" s="28"/>
      <c r="C14" s="28"/>
      <c r="D14" s="21">
        <v>4</v>
      </c>
      <c r="E14" s="22" t="s">
        <v>21</v>
      </c>
      <c r="F14" s="23">
        <f>F15+F28+F39+F58</f>
        <v>46884.8</v>
      </c>
      <c r="G14" s="23">
        <f>G15+G28+G39+G58</f>
        <v>12854.8</v>
      </c>
      <c r="H14" s="23">
        <f>H15+H28+H39+H58</f>
        <v>14051.9</v>
      </c>
      <c r="I14" s="23">
        <f>I15+I28+I39+I58</f>
        <v>9448.599999999999</v>
      </c>
      <c r="J14" s="23">
        <f>J15+J28+J39+J58</f>
        <v>10529.5</v>
      </c>
      <c r="K14" s="10"/>
    </row>
    <row r="15" spans="1:11" ht="15.75">
      <c r="A15" s="27" t="s">
        <v>22</v>
      </c>
      <c r="B15" s="28"/>
      <c r="C15" s="28"/>
      <c r="D15" s="21">
        <v>5</v>
      </c>
      <c r="E15" s="22" t="s">
        <v>23</v>
      </c>
      <c r="F15" s="23">
        <f>F16+F21+F25</f>
        <v>11827</v>
      </c>
      <c r="G15" s="23">
        <f>G16+G21+G25</f>
        <v>2648.6</v>
      </c>
      <c r="H15" s="23">
        <f>H16+H21+H25</f>
        <v>3648.6</v>
      </c>
      <c r="I15" s="23">
        <f>I16+I21+I25</f>
        <v>2774.6</v>
      </c>
      <c r="J15" s="23">
        <f>J16+J21+J25</f>
        <v>2755.2</v>
      </c>
      <c r="K15" s="10"/>
    </row>
    <row r="16" spans="1:11" ht="15" customHeight="1">
      <c r="A16" s="244" t="s">
        <v>24</v>
      </c>
      <c r="B16" s="244"/>
      <c r="C16" s="244"/>
      <c r="D16" s="21">
        <v>6</v>
      </c>
      <c r="E16" s="22" t="s">
        <v>25</v>
      </c>
      <c r="F16" s="29">
        <f>F17+F19</f>
        <v>0</v>
      </c>
      <c r="G16" s="29">
        <f>G17+G19</f>
        <v>0</v>
      </c>
      <c r="H16" s="29">
        <f>H17+H19</f>
        <v>0</v>
      </c>
      <c r="I16" s="29">
        <f>I17+I19</f>
        <v>0</v>
      </c>
      <c r="J16" s="29">
        <f>J17+J19</f>
        <v>0</v>
      </c>
      <c r="K16" s="10"/>
    </row>
    <row r="17" spans="1:11" ht="15" customHeight="1">
      <c r="A17" s="30" t="s">
        <v>26</v>
      </c>
      <c r="B17" s="31"/>
      <c r="C17" s="28"/>
      <c r="D17" s="21">
        <v>7</v>
      </c>
      <c r="E17" s="22" t="s">
        <v>27</v>
      </c>
      <c r="F17" s="29">
        <f>+F18</f>
        <v>0</v>
      </c>
      <c r="G17" s="29">
        <f>+G18</f>
        <v>0</v>
      </c>
      <c r="H17" s="29">
        <f>+H18</f>
        <v>0</v>
      </c>
      <c r="I17" s="29">
        <f>+I18</f>
        <v>0</v>
      </c>
      <c r="J17" s="29">
        <f>+J18</f>
        <v>0</v>
      </c>
      <c r="K17" s="10"/>
    </row>
    <row r="18" spans="1:11" ht="15">
      <c r="A18" s="32"/>
      <c r="B18" s="28" t="s">
        <v>28</v>
      </c>
      <c r="C18" s="31"/>
      <c r="D18" s="21">
        <v>8</v>
      </c>
      <c r="E18" s="22" t="s">
        <v>29</v>
      </c>
      <c r="F18" s="29">
        <f>SUM(G18:J18)</f>
        <v>0</v>
      </c>
      <c r="G18" s="29"/>
      <c r="H18" s="29"/>
      <c r="I18" s="29"/>
      <c r="J18" s="33"/>
      <c r="K18" s="10"/>
    </row>
    <row r="19" spans="1:11" ht="15" customHeight="1">
      <c r="A19" s="32" t="s">
        <v>30</v>
      </c>
      <c r="B19" s="34"/>
      <c r="C19" s="35"/>
      <c r="D19" s="21">
        <v>9</v>
      </c>
      <c r="E19" s="22" t="s">
        <v>31</v>
      </c>
      <c r="F19" s="29">
        <f>F20</f>
        <v>0</v>
      </c>
      <c r="G19" s="29">
        <f>G20</f>
        <v>0</v>
      </c>
      <c r="H19" s="29">
        <f>H20</f>
        <v>0</v>
      </c>
      <c r="I19" s="29">
        <f>I20</f>
        <v>0</v>
      </c>
      <c r="J19" s="33">
        <f>J20</f>
        <v>0</v>
      </c>
      <c r="K19" s="10"/>
    </row>
    <row r="20" spans="1:11" ht="15" customHeight="1">
      <c r="A20" s="36"/>
      <c r="B20" s="28" t="s">
        <v>32</v>
      </c>
      <c r="C20" s="35"/>
      <c r="D20" s="21">
        <v>10</v>
      </c>
      <c r="E20" s="22" t="s">
        <v>33</v>
      </c>
      <c r="F20" s="29">
        <f>SUM(G20:J20)</f>
        <v>0</v>
      </c>
      <c r="G20" s="29"/>
      <c r="H20" s="29"/>
      <c r="I20" s="29"/>
      <c r="J20" s="33">
        <v>0</v>
      </c>
      <c r="K20" s="10"/>
    </row>
    <row r="21" spans="1:11" ht="30" customHeight="1">
      <c r="A21" s="245" t="s">
        <v>34</v>
      </c>
      <c r="B21" s="245"/>
      <c r="C21" s="245"/>
      <c r="D21" s="21">
        <v>11</v>
      </c>
      <c r="E21" s="22" t="s">
        <v>35</v>
      </c>
      <c r="F21" s="23">
        <f>F22</f>
        <v>11827</v>
      </c>
      <c r="G21" s="23">
        <f>G22</f>
        <v>2648.6</v>
      </c>
      <c r="H21" s="23">
        <f>H22</f>
        <v>3648.6</v>
      </c>
      <c r="I21" s="23">
        <f>I22</f>
        <v>2774.6</v>
      </c>
      <c r="J21" s="37">
        <f>J22</f>
        <v>2755.2</v>
      </c>
      <c r="K21" s="10"/>
    </row>
    <row r="22" spans="1:11" ht="15.75">
      <c r="A22" s="27" t="s">
        <v>36</v>
      </c>
      <c r="B22" s="31"/>
      <c r="C22" s="38"/>
      <c r="D22" s="21">
        <v>12</v>
      </c>
      <c r="E22" s="22" t="s">
        <v>37</v>
      </c>
      <c r="F22" s="23">
        <f>F23+F24</f>
        <v>11827</v>
      </c>
      <c r="G22" s="23">
        <f>G23+G24</f>
        <v>2648.6</v>
      </c>
      <c r="H22" s="23">
        <f>H23+H24</f>
        <v>3648.6</v>
      </c>
      <c r="I22" s="23">
        <f>I23+I24</f>
        <v>2774.6</v>
      </c>
      <c r="J22" s="37">
        <f>J23+J24</f>
        <v>2755.2</v>
      </c>
      <c r="K22" s="10"/>
    </row>
    <row r="23" spans="1:11" ht="15">
      <c r="A23" s="39"/>
      <c r="B23" s="40" t="s">
        <v>38</v>
      </c>
      <c r="C23" s="31"/>
      <c r="D23" s="21">
        <v>13</v>
      </c>
      <c r="E23" s="22" t="s">
        <v>39</v>
      </c>
      <c r="F23" s="29">
        <f>SUM(G23:J23)</f>
        <v>11000</v>
      </c>
      <c r="G23" s="29">
        <v>2400</v>
      </c>
      <c r="H23" s="29">
        <v>3400</v>
      </c>
      <c r="I23" s="29">
        <v>2600</v>
      </c>
      <c r="J23" s="33">
        <v>2600</v>
      </c>
      <c r="K23" s="41"/>
    </row>
    <row r="24" spans="1:11" ht="15">
      <c r="A24" s="39"/>
      <c r="B24" s="40" t="s">
        <v>40</v>
      </c>
      <c r="C24" s="31"/>
      <c r="D24" s="21">
        <v>14</v>
      </c>
      <c r="E24" s="22" t="s">
        <v>41</v>
      </c>
      <c r="F24" s="42">
        <f>SUM(G24:J24)</f>
        <v>827</v>
      </c>
      <c r="G24" s="42">
        <v>248.6</v>
      </c>
      <c r="H24" s="42">
        <v>248.6</v>
      </c>
      <c r="I24" s="42">
        <v>174.6</v>
      </c>
      <c r="J24" s="43">
        <v>155.2</v>
      </c>
      <c r="K24" s="10"/>
    </row>
    <row r="25" spans="1:11" ht="15">
      <c r="A25" s="27" t="s">
        <v>42</v>
      </c>
      <c r="B25" s="28"/>
      <c r="C25" s="38"/>
      <c r="D25" s="21">
        <v>15</v>
      </c>
      <c r="E25" s="22" t="s">
        <v>43</v>
      </c>
      <c r="F25" s="29">
        <f aca="true" t="shared" si="0" ref="F25:J26">+F26</f>
        <v>0</v>
      </c>
      <c r="G25" s="29">
        <f t="shared" si="0"/>
        <v>0</v>
      </c>
      <c r="H25" s="29">
        <f t="shared" si="0"/>
        <v>0</v>
      </c>
      <c r="I25" s="29">
        <f t="shared" si="0"/>
        <v>0</v>
      </c>
      <c r="J25" s="29">
        <f t="shared" si="0"/>
        <v>0</v>
      </c>
      <c r="K25" s="10"/>
    </row>
    <row r="26" spans="1:11" ht="15">
      <c r="A26" s="30" t="s">
        <v>44</v>
      </c>
      <c r="B26" s="31"/>
      <c r="C26" s="28"/>
      <c r="D26" s="21">
        <v>16</v>
      </c>
      <c r="E26" s="22" t="s">
        <v>45</v>
      </c>
      <c r="F26" s="29">
        <f t="shared" si="0"/>
        <v>0</v>
      </c>
      <c r="G26" s="29">
        <f t="shared" si="0"/>
        <v>0</v>
      </c>
      <c r="H26" s="29">
        <f t="shared" si="0"/>
        <v>0</v>
      </c>
      <c r="I26" s="29">
        <f t="shared" si="0"/>
        <v>0</v>
      </c>
      <c r="J26" s="29">
        <f t="shared" si="0"/>
        <v>0</v>
      </c>
      <c r="K26" s="10"/>
    </row>
    <row r="27" spans="1:11" ht="15">
      <c r="A27" s="39"/>
      <c r="B27" s="44" t="s">
        <v>46</v>
      </c>
      <c r="C27" s="31"/>
      <c r="D27" s="21">
        <v>17</v>
      </c>
      <c r="E27" s="22" t="s">
        <v>47</v>
      </c>
      <c r="F27" s="29">
        <f>SUM(G27:J27)</f>
        <v>0</v>
      </c>
      <c r="G27" s="29"/>
      <c r="H27" s="29"/>
      <c r="I27" s="29"/>
      <c r="J27" s="33"/>
      <c r="K27" s="10"/>
    </row>
    <row r="28" spans="1:11" ht="15.75">
      <c r="A28" s="27" t="s">
        <v>48</v>
      </c>
      <c r="B28" s="28"/>
      <c r="C28" s="38"/>
      <c r="D28" s="21">
        <v>18</v>
      </c>
      <c r="E28" s="22" t="s">
        <v>49</v>
      </c>
      <c r="F28" s="23">
        <f>F29</f>
        <v>6633</v>
      </c>
      <c r="G28" s="23">
        <f>G29</f>
        <v>1528.09</v>
      </c>
      <c r="H28" s="23">
        <f>H29</f>
        <v>1727</v>
      </c>
      <c r="I28" s="23">
        <f>I29</f>
        <v>1727</v>
      </c>
      <c r="J28" s="37">
        <f>J29</f>
        <v>1650.9099999999999</v>
      </c>
      <c r="K28" s="10"/>
    </row>
    <row r="29" spans="1:11" ht="15.75">
      <c r="A29" s="27" t="s">
        <v>50</v>
      </c>
      <c r="B29" s="31"/>
      <c r="C29" s="28"/>
      <c r="D29" s="21">
        <v>19</v>
      </c>
      <c r="E29" s="22" t="s">
        <v>51</v>
      </c>
      <c r="F29" s="23">
        <f>F30+F33+F37+F38</f>
        <v>6633</v>
      </c>
      <c r="G29" s="23">
        <f>G30+G33+G37+G38</f>
        <v>1528.09</v>
      </c>
      <c r="H29" s="23">
        <f>H30+H33+H37+H38</f>
        <v>1727</v>
      </c>
      <c r="I29" s="23">
        <f>I30+I33+I37+I38</f>
        <v>1727</v>
      </c>
      <c r="J29" s="37">
        <f>J30+J33+J37+J38</f>
        <v>1650.9099999999999</v>
      </c>
      <c r="K29" s="10"/>
    </row>
    <row r="30" spans="1:11" ht="15">
      <c r="A30" s="45"/>
      <c r="B30" s="46" t="s">
        <v>52</v>
      </c>
      <c r="C30" s="31"/>
      <c r="D30" s="21">
        <v>20</v>
      </c>
      <c r="E30" s="22" t="s">
        <v>53</v>
      </c>
      <c r="F30" s="29">
        <f>F31+F32</f>
        <v>4625</v>
      </c>
      <c r="G30" s="29">
        <f>G31+G32</f>
        <v>1045</v>
      </c>
      <c r="H30" s="29">
        <f>H31+H32</f>
        <v>1195</v>
      </c>
      <c r="I30" s="29">
        <f>I31+I32</f>
        <v>1195</v>
      </c>
      <c r="J30" s="33">
        <f>J31+J32</f>
        <v>1190</v>
      </c>
      <c r="K30" s="10"/>
    </row>
    <row r="31" spans="1:11" ht="15">
      <c r="A31" s="45"/>
      <c r="B31" s="40"/>
      <c r="C31" s="31" t="s">
        <v>54</v>
      </c>
      <c r="D31" s="21">
        <v>21</v>
      </c>
      <c r="E31" s="22" t="s">
        <v>55</v>
      </c>
      <c r="F31" s="29">
        <f>SUM(G31:J31)</f>
        <v>1280</v>
      </c>
      <c r="G31" s="29">
        <v>300</v>
      </c>
      <c r="H31" s="29">
        <v>335</v>
      </c>
      <c r="I31" s="29">
        <v>335</v>
      </c>
      <c r="J31" s="33">
        <v>310</v>
      </c>
      <c r="K31" s="10"/>
    </row>
    <row r="32" spans="1:11" ht="15">
      <c r="A32" s="45"/>
      <c r="B32" s="40"/>
      <c r="C32" s="31" t="s">
        <v>56</v>
      </c>
      <c r="D32" s="21">
        <v>22</v>
      </c>
      <c r="E32" s="22" t="s">
        <v>57</v>
      </c>
      <c r="F32" s="29">
        <f>SUM(G32:J32)</f>
        <v>3345</v>
      </c>
      <c r="G32" s="29">
        <v>745</v>
      </c>
      <c r="H32" s="29">
        <v>860</v>
      </c>
      <c r="I32" s="29">
        <v>860</v>
      </c>
      <c r="J32" s="33">
        <v>880</v>
      </c>
      <c r="K32" s="10"/>
    </row>
    <row r="33" spans="1:11" ht="15">
      <c r="A33" s="45"/>
      <c r="B33" s="46" t="s">
        <v>58</v>
      </c>
      <c r="C33" s="35"/>
      <c r="D33" s="21">
        <v>23</v>
      </c>
      <c r="E33" s="22" t="s">
        <v>59</v>
      </c>
      <c r="F33" s="29">
        <f>F34+F35+F36</f>
        <v>1808</v>
      </c>
      <c r="G33" s="29">
        <f>G34+G35+G36</f>
        <v>483.09</v>
      </c>
      <c r="H33" s="29">
        <f>H34+H35+H36</f>
        <v>465</v>
      </c>
      <c r="I33" s="29">
        <f>I34+I35+I36</f>
        <v>465</v>
      </c>
      <c r="J33" s="29">
        <f>J34+J35+J36</f>
        <v>394.90999999999997</v>
      </c>
      <c r="K33" s="10"/>
    </row>
    <row r="34" spans="1:11" ht="15">
      <c r="A34" s="45"/>
      <c r="B34" s="40"/>
      <c r="C34" s="31" t="s">
        <v>60</v>
      </c>
      <c r="D34" s="21">
        <v>24</v>
      </c>
      <c r="E34" s="22" t="s">
        <v>61</v>
      </c>
      <c r="F34" s="29">
        <f>SUM(G34:J34)</f>
        <v>640</v>
      </c>
      <c r="G34" s="29">
        <v>152</v>
      </c>
      <c r="H34" s="29">
        <v>164</v>
      </c>
      <c r="I34" s="29">
        <v>164</v>
      </c>
      <c r="J34" s="33">
        <v>160</v>
      </c>
      <c r="K34" s="10"/>
    </row>
    <row r="35" spans="1:11" ht="15">
      <c r="A35" s="45"/>
      <c r="B35" s="40"/>
      <c r="C35" s="31" t="s">
        <v>62</v>
      </c>
      <c r="D35" s="21">
        <v>25</v>
      </c>
      <c r="E35" s="22" t="s">
        <v>63</v>
      </c>
      <c r="F35" s="29">
        <f>SUM(G35:J35)</f>
        <v>1064</v>
      </c>
      <c r="G35" s="29">
        <v>306.09</v>
      </c>
      <c r="H35" s="29">
        <v>274</v>
      </c>
      <c r="I35" s="29">
        <v>275</v>
      </c>
      <c r="J35" s="33">
        <v>208.91</v>
      </c>
      <c r="K35" s="10"/>
    </row>
    <row r="36" spans="1:11" ht="15">
      <c r="A36" s="45"/>
      <c r="B36" s="40"/>
      <c r="C36" s="31" t="s">
        <v>64</v>
      </c>
      <c r="D36" s="21">
        <v>26</v>
      </c>
      <c r="E36" s="22" t="s">
        <v>65</v>
      </c>
      <c r="F36" s="29">
        <f>SUM(G36:J36)</f>
        <v>104</v>
      </c>
      <c r="G36" s="29">
        <v>25</v>
      </c>
      <c r="H36" s="29">
        <v>27</v>
      </c>
      <c r="I36" s="29">
        <v>26</v>
      </c>
      <c r="J36" s="33">
        <v>26</v>
      </c>
      <c r="K36" s="10"/>
    </row>
    <row r="37" spans="1:11" ht="15">
      <c r="A37" s="45"/>
      <c r="B37" s="40" t="s">
        <v>66</v>
      </c>
      <c r="C37" s="31"/>
      <c r="D37" s="21">
        <v>27</v>
      </c>
      <c r="E37" s="22" t="s">
        <v>67</v>
      </c>
      <c r="F37" s="29">
        <f>SUM(G37:J37)</f>
        <v>200</v>
      </c>
      <c r="G37" s="29"/>
      <c r="H37" s="29">
        <v>67</v>
      </c>
      <c r="I37" s="29">
        <v>67</v>
      </c>
      <c r="J37" s="33">
        <v>66</v>
      </c>
      <c r="K37" s="10"/>
    </row>
    <row r="38" spans="1:11" ht="15">
      <c r="A38" s="45"/>
      <c r="B38" s="28" t="s">
        <v>68</v>
      </c>
      <c r="C38" s="31"/>
      <c r="D38" s="21">
        <v>28</v>
      </c>
      <c r="E38" s="22" t="s">
        <v>69</v>
      </c>
      <c r="F38" s="29"/>
      <c r="G38" s="29"/>
      <c r="H38" s="29"/>
      <c r="I38" s="29"/>
      <c r="J38" s="33"/>
      <c r="K38" s="10"/>
    </row>
    <row r="39" spans="1:11" ht="15.75">
      <c r="A39" s="27" t="s">
        <v>70</v>
      </c>
      <c r="B39" s="28"/>
      <c r="C39" s="38"/>
      <c r="D39" s="21">
        <v>29</v>
      </c>
      <c r="E39" s="22" t="s">
        <v>71</v>
      </c>
      <c r="F39" s="23">
        <f>F40+F49+F52+F47</f>
        <v>28424.8</v>
      </c>
      <c r="G39" s="23">
        <f>G40+G49+G52+G47</f>
        <v>8678.11</v>
      </c>
      <c r="H39" s="23">
        <f>H40+H49+H52+H47</f>
        <v>8676.3</v>
      </c>
      <c r="I39" s="23">
        <f>I40+I49+I52+I47</f>
        <v>4946.999999999999</v>
      </c>
      <c r="J39" s="37">
        <f>J40+J49+J52+J47</f>
        <v>6123.39</v>
      </c>
      <c r="K39" s="10"/>
    </row>
    <row r="40" spans="1:11" ht="15.75" customHeight="1">
      <c r="A40" s="240" t="s">
        <v>72</v>
      </c>
      <c r="B40" s="240"/>
      <c r="C40" s="240"/>
      <c r="D40" s="21">
        <v>30</v>
      </c>
      <c r="E40" s="22" t="s">
        <v>73</v>
      </c>
      <c r="F40" s="23">
        <f>F41+F42+F43+F44+F45+F46</f>
        <v>27288.8</v>
      </c>
      <c r="G40" s="23">
        <f>G41+G42+G43+G44+G45+G46</f>
        <v>8396.11</v>
      </c>
      <c r="H40" s="23">
        <f>H41+H42+H43+H44+H45+H46</f>
        <v>8380.3</v>
      </c>
      <c r="I40" s="23">
        <f>I41+I42+I43+I44+I45+I46</f>
        <v>4660.999999999999</v>
      </c>
      <c r="J40" s="37">
        <f>J41+J42+J43+J44+J45+J46</f>
        <v>5851.39</v>
      </c>
      <c r="K40" s="10"/>
    </row>
    <row r="41" spans="1:11" ht="15" customHeight="1">
      <c r="A41" s="45"/>
      <c r="B41" s="241" t="s">
        <v>74</v>
      </c>
      <c r="C41" s="241"/>
      <c r="D41" s="21">
        <v>31</v>
      </c>
      <c r="E41" s="22" t="s">
        <v>75</v>
      </c>
      <c r="F41" s="29">
        <f>G41+H41+I41+J41</f>
        <v>232.3</v>
      </c>
      <c r="G41" s="29"/>
      <c r="H41" s="29"/>
      <c r="I41" s="29"/>
      <c r="J41" s="33">
        <v>232.3</v>
      </c>
      <c r="K41" s="10"/>
    </row>
    <row r="42" spans="1:11" ht="15" customHeight="1">
      <c r="A42" s="45"/>
      <c r="B42" s="242" t="s">
        <v>76</v>
      </c>
      <c r="C42" s="242"/>
      <c r="D42" s="21">
        <v>32</v>
      </c>
      <c r="E42" s="22" t="s">
        <v>77</v>
      </c>
      <c r="F42" s="42">
        <f>SUM(G42:J42)</f>
        <v>25495.5</v>
      </c>
      <c r="G42" s="42">
        <v>8271.11</v>
      </c>
      <c r="H42" s="42">
        <v>7736.98</v>
      </c>
      <c r="I42" s="42">
        <f>2941.72+681.91+650</f>
        <v>4273.629999999999</v>
      </c>
      <c r="J42" s="43">
        <f>6545.69-681.91-650</f>
        <v>5213.78</v>
      </c>
      <c r="K42" s="10"/>
    </row>
    <row r="43" spans="1:11" ht="15" customHeight="1">
      <c r="A43" s="45"/>
      <c r="B43" s="242" t="s">
        <v>78</v>
      </c>
      <c r="C43" s="242"/>
      <c r="D43" s="21">
        <v>33</v>
      </c>
      <c r="E43" s="22" t="s">
        <v>79</v>
      </c>
      <c r="F43" s="29">
        <f>SUM(G43:J43)</f>
        <v>0</v>
      </c>
      <c r="G43" s="29"/>
      <c r="H43" s="29"/>
      <c r="I43" s="29"/>
      <c r="J43" s="33"/>
      <c r="K43" s="10"/>
    </row>
    <row r="44" spans="1:11" ht="15">
      <c r="A44" s="45"/>
      <c r="B44" s="31" t="s">
        <v>80</v>
      </c>
      <c r="C44" s="31"/>
      <c r="D44" s="21">
        <v>34</v>
      </c>
      <c r="E44" s="22" t="s">
        <v>81</v>
      </c>
      <c r="F44" s="29"/>
      <c r="G44" s="29"/>
      <c r="H44" s="29"/>
      <c r="I44" s="29"/>
      <c r="J44" s="33"/>
      <c r="K44" s="10"/>
    </row>
    <row r="45" spans="1:11" ht="15" customHeight="1">
      <c r="A45" s="45"/>
      <c r="B45" s="31" t="s">
        <v>82</v>
      </c>
      <c r="C45" s="31"/>
      <c r="D45" s="21">
        <v>35</v>
      </c>
      <c r="E45" s="22" t="s">
        <v>83</v>
      </c>
      <c r="F45" s="42">
        <f>SUM(G45:J45)</f>
        <v>1561</v>
      </c>
      <c r="G45" s="42">
        <f>125</f>
        <v>125</v>
      </c>
      <c r="H45" s="42">
        <f>643.32</f>
        <v>643.32</v>
      </c>
      <c r="I45" s="42">
        <f>387.37</f>
        <v>387.37</v>
      </c>
      <c r="J45" s="43">
        <f>405.31</f>
        <v>405.31</v>
      </c>
      <c r="K45" s="10"/>
    </row>
    <row r="46" spans="1:11" ht="15" customHeight="1">
      <c r="A46" s="45"/>
      <c r="B46" s="242" t="s">
        <v>84</v>
      </c>
      <c r="C46" s="242"/>
      <c r="D46" s="21">
        <v>36</v>
      </c>
      <c r="E46" s="22" t="s">
        <v>85</v>
      </c>
      <c r="F46" s="29"/>
      <c r="G46" s="29"/>
      <c r="H46" s="29"/>
      <c r="I46" s="29"/>
      <c r="J46" s="33"/>
      <c r="K46" s="10"/>
    </row>
    <row r="47" spans="1:11" ht="15.75">
      <c r="A47" s="30" t="s">
        <v>86</v>
      </c>
      <c r="B47" s="31"/>
      <c r="C47" s="47"/>
      <c r="D47" s="21">
        <v>37</v>
      </c>
      <c r="E47" s="22" t="s">
        <v>87</v>
      </c>
      <c r="F47" s="23">
        <f>F48</f>
        <v>9</v>
      </c>
      <c r="G47" s="23">
        <f>G48</f>
        <v>2</v>
      </c>
      <c r="H47" s="23">
        <f>H48</f>
        <v>2</v>
      </c>
      <c r="I47" s="23">
        <f>I48</f>
        <v>3</v>
      </c>
      <c r="J47" s="37">
        <f>J48</f>
        <v>2</v>
      </c>
      <c r="K47" s="10"/>
    </row>
    <row r="48" spans="1:11" ht="15">
      <c r="A48" s="48"/>
      <c r="B48" s="28" t="s">
        <v>88</v>
      </c>
      <c r="C48" s="31"/>
      <c r="D48" s="21">
        <v>38</v>
      </c>
      <c r="E48" s="22" t="s">
        <v>89</v>
      </c>
      <c r="F48" s="29">
        <f>SUM(G48:J48)</f>
        <v>9</v>
      </c>
      <c r="G48" s="29">
        <v>2</v>
      </c>
      <c r="H48" s="29">
        <v>2</v>
      </c>
      <c r="I48" s="29">
        <v>3</v>
      </c>
      <c r="J48" s="33">
        <v>2</v>
      </c>
      <c r="K48" s="10"/>
    </row>
    <row r="49" spans="1:11" ht="15.75">
      <c r="A49" s="49" t="s">
        <v>90</v>
      </c>
      <c r="B49" s="31"/>
      <c r="C49" s="38"/>
      <c r="D49" s="21">
        <v>39</v>
      </c>
      <c r="E49" s="50" t="s">
        <v>91</v>
      </c>
      <c r="F49" s="23">
        <f>F50+F51</f>
        <v>5</v>
      </c>
      <c r="G49" s="23">
        <f>G50+G51</f>
        <v>2</v>
      </c>
      <c r="H49" s="23">
        <f>H50+H51</f>
        <v>1</v>
      </c>
      <c r="I49" s="23">
        <f>I50+I51</f>
        <v>1</v>
      </c>
      <c r="J49" s="23">
        <f>J50+J51</f>
        <v>1</v>
      </c>
      <c r="K49" s="10"/>
    </row>
    <row r="50" spans="1:11" ht="15">
      <c r="A50" s="45"/>
      <c r="B50" s="40" t="s">
        <v>92</v>
      </c>
      <c r="C50" s="31"/>
      <c r="D50" s="21">
        <v>40</v>
      </c>
      <c r="E50" s="22" t="s">
        <v>93</v>
      </c>
      <c r="F50" s="29">
        <f>SUM(G50:J50)</f>
        <v>5</v>
      </c>
      <c r="G50" s="29">
        <v>2</v>
      </c>
      <c r="H50" s="29">
        <v>1</v>
      </c>
      <c r="I50" s="29">
        <v>1</v>
      </c>
      <c r="J50" s="33">
        <v>1</v>
      </c>
      <c r="K50" s="10"/>
    </row>
    <row r="51" spans="1:11" ht="15" customHeight="1">
      <c r="A51" s="45"/>
      <c r="B51" s="51" t="s">
        <v>94</v>
      </c>
      <c r="C51" s="31"/>
      <c r="D51" s="21">
        <v>41</v>
      </c>
      <c r="E51" s="22" t="s">
        <v>95</v>
      </c>
      <c r="F51" s="29">
        <f>SUM(G51:J51)</f>
        <v>0</v>
      </c>
      <c r="G51" s="29">
        <v>0</v>
      </c>
      <c r="H51" s="29">
        <v>0</v>
      </c>
      <c r="I51" s="29">
        <v>0</v>
      </c>
      <c r="J51" s="33">
        <v>0</v>
      </c>
      <c r="K51" s="10"/>
    </row>
    <row r="52" spans="1:11" ht="30.75" customHeight="1">
      <c r="A52" s="239" t="s">
        <v>96</v>
      </c>
      <c r="B52" s="239"/>
      <c r="C52" s="239"/>
      <c r="D52" s="21">
        <v>42</v>
      </c>
      <c r="E52" s="50" t="s">
        <v>97</v>
      </c>
      <c r="F52" s="23">
        <f>F53+F56+F57</f>
        <v>1122</v>
      </c>
      <c r="G52" s="23">
        <f>G53+G56+G57</f>
        <v>278</v>
      </c>
      <c r="H52" s="23">
        <f>H53+H56+H57</f>
        <v>293</v>
      </c>
      <c r="I52" s="23">
        <f>I53+I56+I57</f>
        <v>282</v>
      </c>
      <c r="J52" s="37">
        <f>J53+J56+J57</f>
        <v>269</v>
      </c>
      <c r="K52" s="10"/>
    </row>
    <row r="53" spans="1:11" ht="15">
      <c r="A53" s="45"/>
      <c r="B53" s="46" t="s">
        <v>98</v>
      </c>
      <c r="C53" s="35"/>
      <c r="D53" s="21">
        <v>43</v>
      </c>
      <c r="E53" s="22" t="s">
        <v>99</v>
      </c>
      <c r="F53" s="29">
        <f>F54+F55</f>
        <v>1019</v>
      </c>
      <c r="G53" s="29">
        <f>G54+G55</f>
        <v>258</v>
      </c>
      <c r="H53" s="29">
        <f>H54+H55</f>
        <v>264</v>
      </c>
      <c r="I53" s="29">
        <f>I54+I55</f>
        <v>255</v>
      </c>
      <c r="J53" s="33">
        <f>J54+J55</f>
        <v>242</v>
      </c>
      <c r="K53" s="10"/>
    </row>
    <row r="54" spans="1:11" ht="15">
      <c r="A54" s="45"/>
      <c r="B54" s="52"/>
      <c r="C54" s="31" t="s">
        <v>100</v>
      </c>
      <c r="D54" s="21">
        <v>44</v>
      </c>
      <c r="E54" s="22" t="s">
        <v>101</v>
      </c>
      <c r="F54" s="29">
        <f>SUM(G54:J54)</f>
        <v>494</v>
      </c>
      <c r="G54" s="29">
        <v>110</v>
      </c>
      <c r="H54" s="29">
        <v>134</v>
      </c>
      <c r="I54" s="29">
        <v>125</v>
      </c>
      <c r="J54" s="33">
        <v>125</v>
      </c>
      <c r="K54" s="10"/>
    </row>
    <row r="55" spans="1:11" ht="15">
      <c r="A55" s="45"/>
      <c r="B55" s="52"/>
      <c r="C55" s="31" t="s">
        <v>102</v>
      </c>
      <c r="D55" s="21">
        <v>45</v>
      </c>
      <c r="E55" s="22" t="s">
        <v>103</v>
      </c>
      <c r="F55" s="29">
        <f>SUM(G55:J55)</f>
        <v>525</v>
      </c>
      <c r="G55" s="29">
        <v>148</v>
      </c>
      <c r="H55" s="29">
        <v>130</v>
      </c>
      <c r="I55" s="29">
        <v>130</v>
      </c>
      <c r="J55" s="33">
        <v>117</v>
      </c>
      <c r="K55" s="10"/>
    </row>
    <row r="56" spans="1:11" ht="15" customHeight="1">
      <c r="A56" s="45"/>
      <c r="B56" s="40" t="s">
        <v>104</v>
      </c>
      <c r="C56" s="31"/>
      <c r="D56" s="21">
        <v>46</v>
      </c>
      <c r="E56" s="22" t="s">
        <v>105</v>
      </c>
      <c r="F56" s="29">
        <f>SUM(G56:J56)</f>
        <v>100</v>
      </c>
      <c r="G56" s="29">
        <v>17</v>
      </c>
      <c r="H56" s="29">
        <v>29</v>
      </c>
      <c r="I56" s="29">
        <v>27</v>
      </c>
      <c r="J56" s="33">
        <v>27</v>
      </c>
      <c r="K56" s="10"/>
    </row>
    <row r="57" spans="1:11" ht="15" customHeight="1">
      <c r="A57" s="45"/>
      <c r="B57" s="231" t="s">
        <v>106</v>
      </c>
      <c r="C57" s="231"/>
      <c r="D57" s="21">
        <v>47</v>
      </c>
      <c r="E57" s="22" t="s">
        <v>107</v>
      </c>
      <c r="F57" s="29">
        <f>SUM(G57:J57)</f>
        <v>3</v>
      </c>
      <c r="G57" s="29">
        <v>3</v>
      </c>
      <c r="H57" s="29">
        <v>0</v>
      </c>
      <c r="I57" s="29">
        <v>0</v>
      </c>
      <c r="J57" s="33">
        <v>0</v>
      </c>
      <c r="K57" s="10"/>
    </row>
    <row r="58" spans="1:11" ht="15.75">
      <c r="A58" s="49" t="s">
        <v>108</v>
      </c>
      <c r="B58" s="51"/>
      <c r="C58" s="38"/>
      <c r="D58" s="21">
        <v>48</v>
      </c>
      <c r="E58" s="22" t="s">
        <v>109</v>
      </c>
      <c r="F58" s="23">
        <f aca="true" t="shared" si="1" ref="F58:H59">F59</f>
        <v>0</v>
      </c>
      <c r="G58" s="23">
        <f t="shared" si="1"/>
        <v>0</v>
      </c>
      <c r="H58" s="23">
        <f t="shared" si="1"/>
        <v>0</v>
      </c>
      <c r="I58" s="23">
        <v>0</v>
      </c>
      <c r="J58" s="37">
        <f>J59</f>
        <v>0</v>
      </c>
      <c r="K58" s="10"/>
    </row>
    <row r="59" spans="1:11" ht="15.75">
      <c r="A59" s="49" t="s">
        <v>110</v>
      </c>
      <c r="B59" s="31"/>
      <c r="C59" s="38"/>
      <c r="D59" s="21">
        <v>49</v>
      </c>
      <c r="E59" s="22" t="s">
        <v>111</v>
      </c>
      <c r="F59" s="23">
        <f t="shared" si="1"/>
        <v>0</v>
      </c>
      <c r="G59" s="23">
        <f t="shared" si="1"/>
        <v>0</v>
      </c>
      <c r="H59" s="23">
        <f t="shared" si="1"/>
        <v>0</v>
      </c>
      <c r="I59" s="23">
        <f>I60</f>
        <v>0</v>
      </c>
      <c r="J59" s="37">
        <f>J60</f>
        <v>0</v>
      </c>
      <c r="K59" s="10"/>
    </row>
    <row r="60" spans="1:11" ht="15">
      <c r="A60" s="45"/>
      <c r="B60" s="51" t="s">
        <v>112</v>
      </c>
      <c r="C60" s="31"/>
      <c r="D60" s="21">
        <v>50</v>
      </c>
      <c r="E60" s="22" t="s">
        <v>113</v>
      </c>
      <c r="F60" s="29"/>
      <c r="G60" s="29"/>
      <c r="H60" s="29"/>
      <c r="I60" s="29"/>
      <c r="J60" s="33"/>
      <c r="K60" s="10"/>
    </row>
    <row r="61" spans="1:11" ht="15.75">
      <c r="A61" s="27" t="s">
        <v>114</v>
      </c>
      <c r="B61" s="54"/>
      <c r="C61" s="28"/>
      <c r="D61" s="21">
        <v>51</v>
      </c>
      <c r="E61" s="22" t="s">
        <v>115</v>
      </c>
      <c r="F61" s="23">
        <f>F62+F71</f>
        <v>4005</v>
      </c>
      <c r="G61" s="23">
        <f>G62+G71</f>
        <v>1287.31</v>
      </c>
      <c r="H61" s="23">
        <f>H62+H71</f>
        <v>1031.54</v>
      </c>
      <c r="I61" s="23">
        <f>I62+I71</f>
        <v>839.15</v>
      </c>
      <c r="J61" s="37">
        <f>J62+J71</f>
        <v>847</v>
      </c>
      <c r="K61" s="10"/>
    </row>
    <row r="62" spans="1:11" ht="15.75">
      <c r="A62" s="30" t="s">
        <v>116</v>
      </c>
      <c r="B62" s="28"/>
      <c r="C62" s="38"/>
      <c r="D62" s="21">
        <v>52</v>
      </c>
      <c r="E62" s="22" t="s">
        <v>117</v>
      </c>
      <c r="F62" s="23">
        <f>F63+F69</f>
        <v>2149</v>
      </c>
      <c r="G62" s="23">
        <f>G63+G69</f>
        <v>841</v>
      </c>
      <c r="H62" s="23">
        <f>H63+H69</f>
        <v>497</v>
      </c>
      <c r="I62" s="23">
        <f>I63+I69</f>
        <v>550</v>
      </c>
      <c r="J62" s="37">
        <f>J63+J69</f>
        <v>261</v>
      </c>
      <c r="K62" s="10"/>
    </row>
    <row r="63" spans="1:11" ht="15.75">
      <c r="A63" s="30" t="s">
        <v>118</v>
      </c>
      <c r="B63" s="31"/>
      <c r="C63" s="38"/>
      <c r="D63" s="21">
        <v>53</v>
      </c>
      <c r="E63" s="22" t="s">
        <v>119</v>
      </c>
      <c r="F63" s="23">
        <f>F64+F65+F66+F67+F68</f>
        <v>2149</v>
      </c>
      <c r="G63" s="23">
        <f>G64+G65+G66+G67+G68</f>
        <v>841</v>
      </c>
      <c r="H63" s="23">
        <f>H64+H65+H66+H67+H68</f>
        <v>497</v>
      </c>
      <c r="I63" s="23">
        <f>I64+I65+I66+I67+I68</f>
        <v>550</v>
      </c>
      <c r="J63" s="37">
        <f>J64+J65+J66+J67+J68</f>
        <v>261</v>
      </c>
      <c r="K63" s="10"/>
    </row>
    <row r="64" spans="1:11" ht="15">
      <c r="A64" s="45"/>
      <c r="B64" s="40" t="s">
        <v>120</v>
      </c>
      <c r="C64" s="55"/>
      <c r="D64" s="21">
        <v>54</v>
      </c>
      <c r="E64" s="22" t="s">
        <v>121</v>
      </c>
      <c r="F64" s="29">
        <f>SUM(G64:J64)</f>
        <v>200</v>
      </c>
      <c r="G64" s="29">
        <v>100</v>
      </c>
      <c r="H64" s="29">
        <v>50</v>
      </c>
      <c r="I64" s="29">
        <v>50</v>
      </c>
      <c r="J64" s="33">
        <v>0</v>
      </c>
      <c r="K64" s="10"/>
    </row>
    <row r="65" spans="1:11" ht="15">
      <c r="A65" s="45"/>
      <c r="B65" s="40" t="s">
        <v>122</v>
      </c>
      <c r="C65" s="31"/>
      <c r="D65" s="21">
        <v>55</v>
      </c>
      <c r="E65" s="22" t="s">
        <v>123</v>
      </c>
      <c r="F65" s="29">
        <f>SUM(G65:J65)</f>
        <v>0</v>
      </c>
      <c r="G65" s="29">
        <v>0</v>
      </c>
      <c r="H65" s="29"/>
      <c r="I65" s="29">
        <v>0</v>
      </c>
      <c r="J65" s="33">
        <v>0</v>
      </c>
      <c r="K65" s="10"/>
    </row>
    <row r="66" spans="1:11" ht="15">
      <c r="A66" s="45"/>
      <c r="B66" s="40" t="s">
        <v>124</v>
      </c>
      <c r="C66" s="31"/>
      <c r="D66" s="21">
        <v>56</v>
      </c>
      <c r="E66" s="22" t="s">
        <v>125</v>
      </c>
      <c r="F66" s="29">
        <f>SUM(G66:J66)</f>
        <v>1949</v>
      </c>
      <c r="G66" s="29">
        <v>741</v>
      </c>
      <c r="H66" s="29">
        <v>447</v>
      </c>
      <c r="I66" s="29">
        <v>500</v>
      </c>
      <c r="J66" s="33">
        <v>261</v>
      </c>
      <c r="K66" s="10"/>
    </row>
    <row r="67" spans="1:11" ht="15">
      <c r="A67" s="39"/>
      <c r="B67" s="40" t="s">
        <v>126</v>
      </c>
      <c r="C67" s="31"/>
      <c r="D67" s="21">
        <v>57</v>
      </c>
      <c r="E67" s="22" t="s">
        <v>127</v>
      </c>
      <c r="F67" s="29"/>
      <c r="G67" s="29"/>
      <c r="H67" s="29"/>
      <c r="I67" s="29"/>
      <c r="J67" s="33"/>
      <c r="K67" s="10"/>
    </row>
    <row r="68" spans="1:11" ht="15">
      <c r="A68" s="39"/>
      <c r="B68" s="40" t="s">
        <v>128</v>
      </c>
      <c r="C68" s="31"/>
      <c r="D68" s="21">
        <v>58</v>
      </c>
      <c r="E68" s="22" t="s">
        <v>129</v>
      </c>
      <c r="F68" s="29"/>
      <c r="G68" s="29"/>
      <c r="H68" s="29"/>
      <c r="I68" s="29"/>
      <c r="J68" s="33"/>
      <c r="K68" s="10"/>
    </row>
    <row r="69" spans="1:11" ht="15.75">
      <c r="A69" s="27" t="s">
        <v>130</v>
      </c>
      <c r="B69" s="31"/>
      <c r="C69" s="28"/>
      <c r="D69" s="21">
        <v>59</v>
      </c>
      <c r="E69" s="22" t="s">
        <v>131</v>
      </c>
      <c r="F69" s="23">
        <f>F70</f>
        <v>0</v>
      </c>
      <c r="G69" s="23">
        <f>G70</f>
        <v>0</v>
      </c>
      <c r="H69" s="23">
        <f>H70</f>
        <v>0</v>
      </c>
      <c r="I69" s="23">
        <f>I70</f>
        <v>0</v>
      </c>
      <c r="J69" s="37">
        <f>J70</f>
        <v>0</v>
      </c>
      <c r="K69" s="10"/>
    </row>
    <row r="70" spans="1:11" ht="15">
      <c r="A70" s="39"/>
      <c r="B70" s="40" t="s">
        <v>132</v>
      </c>
      <c r="C70" s="31"/>
      <c r="D70" s="21">
        <v>60</v>
      </c>
      <c r="E70" s="22" t="s">
        <v>133</v>
      </c>
      <c r="F70" s="29">
        <f>SUM(G70:J70)</f>
        <v>0</v>
      </c>
      <c r="G70" s="29"/>
      <c r="H70" s="29">
        <v>0</v>
      </c>
      <c r="I70" s="29"/>
      <c r="J70" s="33">
        <v>0</v>
      </c>
      <c r="K70" s="10"/>
    </row>
    <row r="71" spans="1:11" ht="15.75" customHeight="1">
      <c r="A71" s="27" t="s">
        <v>134</v>
      </c>
      <c r="B71" s="28"/>
      <c r="C71" s="28"/>
      <c r="D71" s="21">
        <v>61</v>
      </c>
      <c r="E71" s="22" t="s">
        <v>135</v>
      </c>
      <c r="F71" s="23">
        <f>F72+F80+F83+F88+F92</f>
        <v>1856</v>
      </c>
      <c r="G71" s="23">
        <f>G72+G80+G83+G88+G92</f>
        <v>446.31</v>
      </c>
      <c r="H71" s="23">
        <f>H72+H80+H83+H88+H92</f>
        <v>534.54</v>
      </c>
      <c r="I71" s="23">
        <f>I72+I80+I83+I88+I92</f>
        <v>289.15</v>
      </c>
      <c r="J71" s="37">
        <f>J72+J80+J83+J88+J92</f>
        <v>586</v>
      </c>
      <c r="K71" s="10"/>
    </row>
    <row r="72" spans="1:11" ht="25.5" customHeight="1">
      <c r="A72" s="240" t="s">
        <v>136</v>
      </c>
      <c r="B72" s="240"/>
      <c r="C72" s="240"/>
      <c r="D72" s="21">
        <v>62</v>
      </c>
      <c r="E72" s="22" t="s">
        <v>137</v>
      </c>
      <c r="F72" s="23">
        <f>F73+F74+F75+F76+F77+F78+F79</f>
        <v>328</v>
      </c>
      <c r="G72" s="23">
        <f>G73+G74+G75+G76+G77+G78+G79</f>
        <v>81</v>
      </c>
      <c r="H72" s="23">
        <f>H73+H74+H75+H76+H77+H78+H79</f>
        <v>83</v>
      </c>
      <c r="I72" s="23">
        <f>I73+I74+I75+I76+I77+I78+I79</f>
        <v>82</v>
      </c>
      <c r="J72" s="37">
        <f>J73+J74+J75+J76+J77+J78+J79</f>
        <v>82</v>
      </c>
      <c r="K72" s="10"/>
    </row>
    <row r="73" spans="1:11" ht="15">
      <c r="A73" s="45"/>
      <c r="B73" s="40" t="s">
        <v>138</v>
      </c>
      <c r="C73" s="31"/>
      <c r="D73" s="21">
        <v>63</v>
      </c>
      <c r="E73" s="22" t="s">
        <v>139</v>
      </c>
      <c r="F73" s="29">
        <f aca="true" t="shared" si="2" ref="F73:F79">SUM(G73:J73)</f>
        <v>75</v>
      </c>
      <c r="G73" s="29">
        <v>18</v>
      </c>
      <c r="H73" s="29">
        <v>19</v>
      </c>
      <c r="I73" s="29">
        <v>19</v>
      </c>
      <c r="J73" s="33">
        <v>19</v>
      </c>
      <c r="K73" s="10"/>
    </row>
    <row r="74" spans="1:11" ht="15">
      <c r="A74" s="45"/>
      <c r="B74" s="40" t="s">
        <v>140</v>
      </c>
      <c r="C74" s="31"/>
      <c r="D74" s="21">
        <v>64</v>
      </c>
      <c r="E74" s="22" t="s">
        <v>141</v>
      </c>
      <c r="F74" s="29">
        <f t="shared" si="2"/>
        <v>16</v>
      </c>
      <c r="G74" s="29">
        <v>4</v>
      </c>
      <c r="H74" s="29">
        <v>4</v>
      </c>
      <c r="I74" s="29">
        <v>4</v>
      </c>
      <c r="J74" s="33">
        <v>4</v>
      </c>
      <c r="K74" s="10"/>
    </row>
    <row r="75" spans="1:11" ht="15">
      <c r="A75" s="45"/>
      <c r="B75" s="40" t="s">
        <v>142</v>
      </c>
      <c r="C75" s="31"/>
      <c r="D75" s="21">
        <v>65</v>
      </c>
      <c r="E75" s="22" t="s">
        <v>143</v>
      </c>
      <c r="F75" s="29">
        <f t="shared" si="2"/>
        <v>6</v>
      </c>
      <c r="G75" s="29">
        <v>2</v>
      </c>
      <c r="H75" s="29">
        <v>1</v>
      </c>
      <c r="I75" s="29">
        <v>1</v>
      </c>
      <c r="J75" s="33">
        <v>2</v>
      </c>
      <c r="K75" s="10"/>
    </row>
    <row r="76" spans="1:11" ht="15">
      <c r="A76" s="56"/>
      <c r="B76" s="40" t="s">
        <v>144</v>
      </c>
      <c r="C76" s="31"/>
      <c r="D76" s="21">
        <v>66</v>
      </c>
      <c r="E76" s="22" t="s">
        <v>145</v>
      </c>
      <c r="F76" s="29">
        <f t="shared" si="2"/>
        <v>230</v>
      </c>
      <c r="G76" s="29">
        <v>57</v>
      </c>
      <c r="H76" s="29">
        <v>58</v>
      </c>
      <c r="I76" s="29">
        <v>58</v>
      </c>
      <c r="J76" s="33">
        <v>57</v>
      </c>
      <c r="K76" s="10"/>
    </row>
    <row r="77" spans="1:11" ht="15">
      <c r="A77" s="57"/>
      <c r="B77" s="40" t="s">
        <v>146</v>
      </c>
      <c r="C77" s="31"/>
      <c r="D77" s="21">
        <v>67</v>
      </c>
      <c r="E77" s="22" t="s">
        <v>147</v>
      </c>
      <c r="F77" s="29">
        <f t="shared" si="2"/>
        <v>0</v>
      </c>
      <c r="G77" s="29"/>
      <c r="H77" s="29"/>
      <c r="I77" s="29"/>
      <c r="J77" s="33"/>
      <c r="K77" s="10"/>
    </row>
    <row r="78" spans="1:11" ht="15">
      <c r="A78" s="57"/>
      <c r="B78" s="40" t="s">
        <v>148</v>
      </c>
      <c r="C78" s="31"/>
      <c r="D78" s="21">
        <v>68</v>
      </c>
      <c r="E78" s="22" t="s">
        <v>149</v>
      </c>
      <c r="F78" s="29">
        <f t="shared" si="2"/>
        <v>1</v>
      </c>
      <c r="G78" s="29"/>
      <c r="H78" s="29">
        <v>1</v>
      </c>
      <c r="I78" s="29"/>
      <c r="J78" s="33"/>
      <c r="K78" s="10"/>
    </row>
    <row r="79" spans="1:11" ht="15">
      <c r="A79" s="56"/>
      <c r="B79" s="40" t="s">
        <v>150</v>
      </c>
      <c r="C79" s="31"/>
      <c r="D79" s="21">
        <v>69</v>
      </c>
      <c r="E79" s="22" t="s">
        <v>151</v>
      </c>
      <c r="F79" s="29">
        <f t="shared" si="2"/>
        <v>0</v>
      </c>
      <c r="G79" s="29"/>
      <c r="H79" s="29"/>
      <c r="I79" s="29"/>
      <c r="J79" s="33"/>
      <c r="K79" s="10"/>
    </row>
    <row r="80" spans="1:11" ht="15.75">
      <c r="A80" s="49" t="s">
        <v>152</v>
      </c>
      <c r="B80" s="31"/>
      <c r="C80" s="58"/>
      <c r="D80" s="21">
        <v>70</v>
      </c>
      <c r="E80" s="22" t="s">
        <v>153</v>
      </c>
      <c r="F80" s="29">
        <f>SUM(G80:J80)</f>
        <v>250</v>
      </c>
      <c r="G80" s="23">
        <f>G81+G82</f>
        <v>25</v>
      </c>
      <c r="H80" s="23">
        <f>H81+H82</f>
        <v>175</v>
      </c>
      <c r="I80" s="23">
        <f>I81+I82</f>
        <v>25</v>
      </c>
      <c r="J80" s="37">
        <f>J81+J82</f>
        <v>25</v>
      </c>
      <c r="K80" s="10"/>
    </row>
    <row r="81" spans="1:11" ht="15">
      <c r="A81" s="45"/>
      <c r="B81" s="51" t="s">
        <v>154</v>
      </c>
      <c r="C81" s="31"/>
      <c r="D81" s="21">
        <v>71</v>
      </c>
      <c r="E81" s="22" t="s">
        <v>155</v>
      </c>
      <c r="F81" s="29">
        <f>SUM(G81:J81)</f>
        <v>250</v>
      </c>
      <c r="G81" s="29">
        <v>25</v>
      </c>
      <c r="H81" s="29">
        <v>175</v>
      </c>
      <c r="I81" s="29">
        <v>25</v>
      </c>
      <c r="J81" s="33">
        <v>25</v>
      </c>
      <c r="K81" s="10"/>
    </row>
    <row r="82" spans="1:11" ht="15">
      <c r="A82" s="56"/>
      <c r="B82" s="28" t="s">
        <v>156</v>
      </c>
      <c r="C82" s="31"/>
      <c r="D82" s="21">
        <v>72</v>
      </c>
      <c r="E82" s="22" t="s">
        <v>157</v>
      </c>
      <c r="F82" s="29">
        <f>SUM(G82:J82)</f>
        <v>0</v>
      </c>
      <c r="G82" s="29"/>
      <c r="H82" s="29"/>
      <c r="I82" s="29"/>
      <c r="J82" s="33"/>
      <c r="K82" s="10"/>
    </row>
    <row r="83" spans="1:11" ht="15.75">
      <c r="A83" s="49" t="s">
        <v>158</v>
      </c>
      <c r="B83" s="31"/>
      <c r="C83" s="28"/>
      <c r="D83" s="21">
        <v>73</v>
      </c>
      <c r="E83" s="22" t="s">
        <v>159</v>
      </c>
      <c r="F83" s="23">
        <f>F84+F85+F87+F86</f>
        <v>1026</v>
      </c>
      <c r="G83" s="23">
        <f>G84+G85+G87+G86</f>
        <v>313.31</v>
      </c>
      <c r="H83" s="23">
        <f>H84+H85+H87+H86</f>
        <v>248.54</v>
      </c>
      <c r="I83" s="23">
        <f>I84+I85+I87+I86</f>
        <v>154.15</v>
      </c>
      <c r="J83" s="37">
        <f>J84+J85+J87+J86</f>
        <v>310</v>
      </c>
      <c r="K83" s="10"/>
    </row>
    <row r="84" spans="1:11" ht="15">
      <c r="A84" s="45"/>
      <c r="B84" s="40" t="s">
        <v>160</v>
      </c>
      <c r="C84" s="31"/>
      <c r="D84" s="21">
        <v>74</v>
      </c>
      <c r="E84" s="22" t="s">
        <v>161</v>
      </c>
      <c r="F84" s="29">
        <f>SUM(G84:J84)</f>
        <v>1026</v>
      </c>
      <c r="G84" s="29">
        <f>288.31+25</f>
        <v>313.31</v>
      </c>
      <c r="H84" s="29">
        <f>223.54+25</f>
        <v>248.54</v>
      </c>
      <c r="I84" s="29">
        <f>104.15+25+25</f>
        <v>154.15</v>
      </c>
      <c r="J84" s="33">
        <f>310</f>
        <v>310</v>
      </c>
      <c r="K84" s="10"/>
    </row>
    <row r="85" spans="1:11" ht="15" customHeight="1">
      <c r="A85" s="45"/>
      <c r="B85" s="40" t="s">
        <v>162</v>
      </c>
      <c r="C85" s="31"/>
      <c r="D85" s="21">
        <v>75</v>
      </c>
      <c r="E85" s="22" t="s">
        <v>163</v>
      </c>
      <c r="F85" s="29"/>
      <c r="G85" s="29"/>
      <c r="H85" s="29"/>
      <c r="I85" s="29"/>
      <c r="J85" s="33"/>
      <c r="K85" s="10"/>
    </row>
    <row r="86" spans="1:11" ht="15" customHeight="1">
      <c r="A86" s="59"/>
      <c r="B86" s="231" t="s">
        <v>164</v>
      </c>
      <c r="C86" s="231"/>
      <c r="D86" s="21">
        <v>76</v>
      </c>
      <c r="E86" s="22" t="s">
        <v>165</v>
      </c>
      <c r="F86" s="29"/>
      <c r="G86" s="29"/>
      <c r="H86" s="29"/>
      <c r="I86" s="29"/>
      <c r="J86" s="33"/>
      <c r="K86" s="10"/>
    </row>
    <row r="87" spans="1:11" ht="15">
      <c r="A87" s="45"/>
      <c r="B87" s="28" t="s">
        <v>166</v>
      </c>
      <c r="C87" s="31"/>
      <c r="D87" s="21">
        <v>77</v>
      </c>
      <c r="E87" s="22" t="s">
        <v>167</v>
      </c>
      <c r="F87" s="29">
        <f>SUM(G87:J87)</f>
        <v>0</v>
      </c>
      <c r="G87" s="29"/>
      <c r="H87" s="29"/>
      <c r="I87" s="29"/>
      <c r="J87" s="33"/>
      <c r="K87" s="10"/>
    </row>
    <row r="88" spans="1:11" ht="15.75">
      <c r="A88" s="49" t="s">
        <v>168</v>
      </c>
      <c r="B88" s="31"/>
      <c r="C88" s="28"/>
      <c r="D88" s="21">
        <v>78</v>
      </c>
      <c r="E88" s="22" t="s">
        <v>169</v>
      </c>
      <c r="F88" s="23">
        <f>F89+F90+F91</f>
        <v>182</v>
      </c>
      <c r="G88" s="23">
        <f>G89+G90+G91</f>
        <v>10</v>
      </c>
      <c r="H88" s="23">
        <f>H89+H90+H91</f>
        <v>10</v>
      </c>
      <c r="I88" s="23">
        <f>I89+I90+I91</f>
        <v>10</v>
      </c>
      <c r="J88" s="37">
        <f>J89+J90+J91</f>
        <v>152</v>
      </c>
      <c r="K88" s="10"/>
    </row>
    <row r="89" spans="1:11" ht="15">
      <c r="A89" s="45"/>
      <c r="B89" s="40" t="s">
        <v>170</v>
      </c>
      <c r="C89" s="31"/>
      <c r="D89" s="21">
        <v>79</v>
      </c>
      <c r="E89" s="22" t="s">
        <v>171</v>
      </c>
      <c r="F89" s="29"/>
      <c r="G89" s="29"/>
      <c r="H89" s="29"/>
      <c r="I89" s="29"/>
      <c r="J89" s="33"/>
      <c r="K89" s="10"/>
    </row>
    <row r="90" spans="1:11" ht="15">
      <c r="A90" s="45"/>
      <c r="B90" s="31" t="s">
        <v>172</v>
      </c>
      <c r="C90" s="31"/>
      <c r="D90" s="21">
        <v>80</v>
      </c>
      <c r="E90" s="22" t="s">
        <v>173</v>
      </c>
      <c r="F90" s="29"/>
      <c r="G90" s="29"/>
      <c r="H90" s="29"/>
      <c r="I90" s="29"/>
      <c r="J90" s="33"/>
      <c r="K90" s="10"/>
    </row>
    <row r="91" spans="1:11" ht="15">
      <c r="A91" s="45"/>
      <c r="B91" s="40" t="s">
        <v>174</v>
      </c>
      <c r="C91" s="31"/>
      <c r="D91" s="21">
        <v>81</v>
      </c>
      <c r="E91" s="22" t="s">
        <v>175</v>
      </c>
      <c r="F91" s="29">
        <f>SUM(G91:J91)</f>
        <v>182</v>
      </c>
      <c r="G91" s="29">
        <v>10</v>
      </c>
      <c r="H91" s="29">
        <v>10</v>
      </c>
      <c r="I91" s="29">
        <v>10</v>
      </c>
      <c r="J91" s="33">
        <v>152</v>
      </c>
      <c r="K91" s="10"/>
    </row>
    <row r="92" spans="1:11" ht="15.75">
      <c r="A92" s="49" t="s">
        <v>176</v>
      </c>
      <c r="B92" s="31"/>
      <c r="C92" s="28"/>
      <c r="D92" s="21">
        <v>82</v>
      </c>
      <c r="E92" s="22" t="s">
        <v>177</v>
      </c>
      <c r="F92" s="23">
        <f>+F93+F94</f>
        <v>70</v>
      </c>
      <c r="G92" s="23">
        <f>+G93+G94</f>
        <v>17</v>
      </c>
      <c r="H92" s="23">
        <f>+H93+H94</f>
        <v>18</v>
      </c>
      <c r="I92" s="23">
        <f>+I93+I94</f>
        <v>18</v>
      </c>
      <c r="J92" s="23">
        <f>+J93+J94</f>
        <v>17</v>
      </c>
      <c r="K92" s="10"/>
    </row>
    <row r="93" spans="1:11" ht="15">
      <c r="A93" s="45"/>
      <c r="B93" s="40" t="s">
        <v>178</v>
      </c>
      <c r="C93" s="31"/>
      <c r="D93" s="21">
        <v>83</v>
      </c>
      <c r="E93" s="22" t="s">
        <v>179</v>
      </c>
      <c r="F93" s="29">
        <f>SUM(G93:J93)</f>
        <v>70</v>
      </c>
      <c r="G93" s="29">
        <v>17</v>
      </c>
      <c r="H93" s="29">
        <v>18</v>
      </c>
      <c r="I93" s="29">
        <v>18</v>
      </c>
      <c r="J93" s="33">
        <v>17</v>
      </c>
      <c r="K93" s="10"/>
    </row>
    <row r="94" spans="1:11" ht="15">
      <c r="A94" s="45"/>
      <c r="B94" s="28" t="s">
        <v>180</v>
      </c>
      <c r="C94" s="31"/>
      <c r="D94" s="21">
        <v>84</v>
      </c>
      <c r="E94" s="22" t="s">
        <v>181</v>
      </c>
      <c r="F94" s="29"/>
      <c r="G94" s="29"/>
      <c r="H94" s="29"/>
      <c r="I94" s="29"/>
      <c r="J94" s="33"/>
      <c r="K94" s="10"/>
    </row>
    <row r="95" spans="1:11" ht="15.75">
      <c r="A95" s="49" t="s">
        <v>182</v>
      </c>
      <c r="B95" s="51"/>
      <c r="C95" s="60"/>
      <c r="D95" s="21">
        <v>85</v>
      </c>
      <c r="E95" s="50" t="s">
        <v>183</v>
      </c>
      <c r="F95" s="23">
        <f>F96</f>
        <v>610</v>
      </c>
      <c r="G95" s="23">
        <f>G96</f>
        <v>2</v>
      </c>
      <c r="H95" s="23">
        <f>H96</f>
        <v>365.75</v>
      </c>
      <c r="I95" s="23">
        <f>I96</f>
        <v>150</v>
      </c>
      <c r="J95" s="37">
        <f>J96</f>
        <v>92.25</v>
      </c>
      <c r="K95" s="10"/>
    </row>
    <row r="96" spans="1:11" ht="15.75">
      <c r="A96" s="49" t="s">
        <v>4</v>
      </c>
      <c r="B96" s="31"/>
      <c r="C96" s="28"/>
      <c r="D96" s="21">
        <v>86</v>
      </c>
      <c r="E96" s="22" t="s">
        <v>184</v>
      </c>
      <c r="F96" s="23">
        <f>F97+F98+F99+F100</f>
        <v>610</v>
      </c>
      <c r="G96" s="23">
        <f>G97+G98+G99+G100</f>
        <v>2</v>
      </c>
      <c r="H96" s="23">
        <f>H97+H98+H99+H100</f>
        <v>365.75</v>
      </c>
      <c r="I96" s="23">
        <f>I97+I98+I99+I100</f>
        <v>150</v>
      </c>
      <c r="J96" s="23">
        <f>J97+J98+J99+J100</f>
        <v>92.25</v>
      </c>
      <c r="K96" s="10"/>
    </row>
    <row r="97" spans="1:11" ht="15">
      <c r="A97" s="45"/>
      <c r="B97" s="28" t="s">
        <v>185</v>
      </c>
      <c r="C97" s="31"/>
      <c r="D97" s="21">
        <v>87</v>
      </c>
      <c r="E97" s="22" t="s">
        <v>186</v>
      </c>
      <c r="F97" s="29">
        <f>SUM(G97:J97)</f>
        <v>0</v>
      </c>
      <c r="G97" s="29"/>
      <c r="H97" s="29"/>
      <c r="I97" s="29"/>
      <c r="J97" s="33"/>
      <c r="K97" s="10"/>
    </row>
    <row r="98" spans="1:11" ht="15">
      <c r="A98" s="45"/>
      <c r="B98" s="28" t="s">
        <v>187</v>
      </c>
      <c r="C98" s="31"/>
      <c r="D98" s="21">
        <v>88</v>
      </c>
      <c r="E98" s="22" t="s">
        <v>188</v>
      </c>
      <c r="F98" s="29">
        <f>SUM(G98:J98)</f>
        <v>500</v>
      </c>
      <c r="G98" s="29">
        <v>0</v>
      </c>
      <c r="H98" s="29">
        <v>257.75</v>
      </c>
      <c r="I98" s="29">
        <v>150</v>
      </c>
      <c r="J98" s="33">
        <v>92.25</v>
      </c>
      <c r="K98" s="10"/>
    </row>
    <row r="99" spans="1:11" ht="15">
      <c r="A99" s="45"/>
      <c r="B99" s="28" t="s">
        <v>189</v>
      </c>
      <c r="C99" s="31"/>
      <c r="D99" s="21">
        <v>89</v>
      </c>
      <c r="E99" s="22" t="s">
        <v>190</v>
      </c>
      <c r="F99" s="29">
        <f>SUM(G99:J99)</f>
        <v>0</v>
      </c>
      <c r="G99" s="29"/>
      <c r="H99" s="29"/>
      <c r="I99" s="29"/>
      <c r="J99" s="33"/>
      <c r="K99" s="10"/>
    </row>
    <row r="100" spans="1:11" ht="15">
      <c r="A100" s="45"/>
      <c r="B100" s="28" t="s">
        <v>191</v>
      </c>
      <c r="C100" s="31"/>
      <c r="D100" s="21">
        <v>90</v>
      </c>
      <c r="E100" s="22" t="s">
        <v>192</v>
      </c>
      <c r="F100" s="29">
        <f>SUM(G100:J100)</f>
        <v>110</v>
      </c>
      <c r="G100" s="29">
        <v>2</v>
      </c>
      <c r="H100" s="29">
        <v>108</v>
      </c>
      <c r="I100" s="29">
        <v>0</v>
      </c>
      <c r="J100" s="33">
        <v>0</v>
      </c>
      <c r="K100" s="10"/>
    </row>
    <row r="101" spans="1:11" ht="15" customHeight="1">
      <c r="A101" s="49" t="s">
        <v>193</v>
      </c>
      <c r="B101" s="51"/>
      <c r="C101" s="60"/>
      <c r="D101" s="21">
        <v>91</v>
      </c>
      <c r="E101" s="61" t="s">
        <v>194</v>
      </c>
      <c r="F101" s="23">
        <f>+F102</f>
        <v>0</v>
      </c>
      <c r="G101" s="23">
        <f>+G102</f>
        <v>0</v>
      </c>
      <c r="H101" s="23">
        <f>+H102</f>
        <v>0</v>
      </c>
      <c r="I101" s="23">
        <f>+I102</f>
        <v>0</v>
      </c>
      <c r="J101" s="23">
        <f>+J102</f>
        <v>0</v>
      </c>
      <c r="K101" s="10"/>
    </row>
    <row r="102" spans="1:11" ht="30" customHeight="1">
      <c r="A102" s="238" t="s">
        <v>195</v>
      </c>
      <c r="B102" s="238"/>
      <c r="C102" s="238"/>
      <c r="D102" s="21">
        <v>92</v>
      </c>
      <c r="E102" s="22" t="s">
        <v>196</v>
      </c>
      <c r="F102" s="29">
        <f>+F103+F104+F105+F106+F107</f>
        <v>0</v>
      </c>
      <c r="G102" s="29">
        <f>+G103+G104+G105+G106+G107</f>
        <v>0</v>
      </c>
      <c r="H102" s="29">
        <f>+H103+H104+H105+H106+H107</f>
        <v>0</v>
      </c>
      <c r="I102" s="29">
        <f>+I103+I104+I105+I106+I107</f>
        <v>0</v>
      </c>
      <c r="J102" s="29">
        <f>+J103+J104+J105+J106+J107</f>
        <v>0</v>
      </c>
      <c r="K102" s="10"/>
    </row>
    <row r="103" spans="1:11" ht="15" customHeight="1">
      <c r="A103" s="45"/>
      <c r="B103" s="234" t="s">
        <v>197</v>
      </c>
      <c r="C103" s="234"/>
      <c r="D103" s="21">
        <v>93</v>
      </c>
      <c r="E103" s="22" t="s">
        <v>198</v>
      </c>
      <c r="F103" s="29"/>
      <c r="G103" s="29"/>
      <c r="H103" s="29"/>
      <c r="I103" s="29"/>
      <c r="J103" s="33"/>
      <c r="K103" s="10"/>
    </row>
    <row r="104" spans="1:11" ht="15">
      <c r="A104" s="45"/>
      <c r="B104" s="28" t="s">
        <v>199</v>
      </c>
      <c r="C104" s="31"/>
      <c r="D104" s="21">
        <v>94</v>
      </c>
      <c r="E104" s="22" t="s">
        <v>200</v>
      </c>
      <c r="F104" s="29"/>
      <c r="G104" s="29"/>
      <c r="H104" s="29"/>
      <c r="I104" s="29"/>
      <c r="J104" s="33"/>
      <c r="K104" s="10"/>
    </row>
    <row r="105" spans="1:11" ht="15">
      <c r="A105" s="45"/>
      <c r="B105" s="28" t="s">
        <v>201</v>
      </c>
      <c r="C105" s="31"/>
      <c r="D105" s="21">
        <v>95</v>
      </c>
      <c r="E105" s="22" t="s">
        <v>202</v>
      </c>
      <c r="F105" s="29"/>
      <c r="G105" s="29"/>
      <c r="H105" s="29"/>
      <c r="I105" s="29"/>
      <c r="J105" s="33"/>
      <c r="K105" s="10"/>
    </row>
    <row r="106" spans="1:11" ht="15">
      <c r="A106" s="45"/>
      <c r="B106" s="28" t="s">
        <v>203</v>
      </c>
      <c r="C106" s="31"/>
      <c r="D106" s="21">
        <v>96</v>
      </c>
      <c r="E106" s="22" t="s">
        <v>204</v>
      </c>
      <c r="F106" s="29"/>
      <c r="G106" s="29"/>
      <c r="H106" s="29"/>
      <c r="I106" s="29"/>
      <c r="J106" s="33"/>
      <c r="K106" s="10"/>
    </row>
    <row r="107" spans="1:11" ht="15">
      <c r="A107" s="45"/>
      <c r="B107" s="28" t="s">
        <v>205</v>
      </c>
      <c r="C107" s="31"/>
      <c r="D107" s="21">
        <v>97</v>
      </c>
      <c r="E107" s="22" t="s">
        <v>206</v>
      </c>
      <c r="F107" s="29"/>
      <c r="G107" s="29"/>
      <c r="H107" s="29"/>
      <c r="I107" s="29"/>
      <c r="J107" s="33"/>
      <c r="K107" s="10"/>
    </row>
    <row r="108" spans="1:11" ht="15.75">
      <c r="A108" s="27" t="s">
        <v>207</v>
      </c>
      <c r="B108" s="28"/>
      <c r="C108" s="28"/>
      <c r="D108" s="21">
        <v>98</v>
      </c>
      <c r="E108" s="50" t="s">
        <v>208</v>
      </c>
      <c r="F108" s="23">
        <f>F109</f>
        <v>6862</v>
      </c>
      <c r="G108" s="23">
        <f>G109</f>
        <v>2723</v>
      </c>
      <c r="H108" s="23">
        <f>H109</f>
        <v>647</v>
      </c>
      <c r="I108" s="23">
        <f>I109</f>
        <v>704</v>
      </c>
      <c r="J108" s="37">
        <f>J109</f>
        <v>2949</v>
      </c>
      <c r="K108" s="10"/>
    </row>
    <row r="109" spans="1:11" ht="15.75">
      <c r="A109" s="27" t="s">
        <v>209</v>
      </c>
      <c r="B109" s="28"/>
      <c r="C109" s="38"/>
      <c r="D109" s="21">
        <v>99</v>
      </c>
      <c r="E109" s="50" t="s">
        <v>210</v>
      </c>
      <c r="F109" s="23">
        <f>F110+F132</f>
        <v>6862</v>
      </c>
      <c r="G109" s="23">
        <f>G110+G132</f>
        <v>2723</v>
      </c>
      <c r="H109" s="23">
        <f>H110+H132</f>
        <v>647</v>
      </c>
      <c r="I109" s="23">
        <f>I110+I132</f>
        <v>704</v>
      </c>
      <c r="J109" s="37">
        <f>J110+J132</f>
        <v>2949</v>
      </c>
      <c r="K109" s="10"/>
    </row>
    <row r="110" spans="1:11" ht="15.75" customHeight="1">
      <c r="A110" s="27" t="s">
        <v>211</v>
      </c>
      <c r="B110" s="31"/>
      <c r="C110" s="60"/>
      <c r="D110" s="21">
        <v>100</v>
      </c>
      <c r="E110" s="22" t="s">
        <v>212</v>
      </c>
      <c r="F110" s="23">
        <f>F111+F123</f>
        <v>6812</v>
      </c>
      <c r="G110" s="23">
        <f>G111+G123</f>
        <v>2723</v>
      </c>
      <c r="H110" s="23">
        <f>H111+H123</f>
        <v>647</v>
      </c>
      <c r="I110" s="23">
        <f>I111+I123</f>
        <v>654</v>
      </c>
      <c r="J110" s="37">
        <f>J111+J123</f>
        <v>2949</v>
      </c>
      <c r="K110" s="10"/>
    </row>
    <row r="111" spans="1:11" ht="30.75" customHeight="1">
      <c r="A111" s="238" t="s">
        <v>213</v>
      </c>
      <c r="B111" s="238"/>
      <c r="C111" s="238"/>
      <c r="D111" s="21">
        <v>101</v>
      </c>
      <c r="E111" s="50" t="s">
        <v>214</v>
      </c>
      <c r="F111" s="23">
        <f>F112+F113+F114+F115+F116+F117+F118+F119+F120+F121+F122</f>
        <v>1583</v>
      </c>
      <c r="G111" s="23">
        <f>G112+G113+G114+G115+G116+G117+G118+G119+G120+G121+G122</f>
        <v>898</v>
      </c>
      <c r="H111" s="23">
        <f>H112+H113+H114+H115+H116+H117+H118+H119+H120+H121+H122</f>
        <v>30</v>
      </c>
      <c r="I111" s="23">
        <f>I112+I113+I114+I115+I116+I117+I118+I119+I120+I121+I122</f>
        <v>0</v>
      </c>
      <c r="J111" s="23">
        <f>J112+J113+J114+J115+J116+J117+J118+J119+J120+J121+J122</f>
        <v>655</v>
      </c>
      <c r="K111" s="10"/>
    </row>
    <row r="112" spans="1:11" ht="15.75">
      <c r="A112" s="39"/>
      <c r="B112" s="40" t="s">
        <v>215</v>
      </c>
      <c r="C112" s="31"/>
      <c r="D112" s="21">
        <v>102</v>
      </c>
      <c r="E112" s="22" t="s">
        <v>216</v>
      </c>
      <c r="F112" s="29">
        <f aca="true" t="shared" si="3" ref="F112:F121">SUM(G112:J112)</f>
        <v>0</v>
      </c>
      <c r="G112" s="23"/>
      <c r="H112" s="23"/>
      <c r="I112" s="23"/>
      <c r="J112" s="37"/>
      <c r="K112" s="10"/>
    </row>
    <row r="113" spans="1:11" ht="15">
      <c r="A113" s="39"/>
      <c r="B113" s="40" t="s">
        <v>217</v>
      </c>
      <c r="C113" s="31"/>
      <c r="D113" s="21">
        <v>103</v>
      </c>
      <c r="E113" s="22" t="s">
        <v>218</v>
      </c>
      <c r="F113" s="29">
        <f t="shared" si="3"/>
        <v>0</v>
      </c>
      <c r="G113" s="29"/>
      <c r="H113" s="29"/>
      <c r="I113" s="29"/>
      <c r="J113" s="33"/>
      <c r="K113" s="10"/>
    </row>
    <row r="114" spans="1:11" ht="15" customHeight="1">
      <c r="A114" s="32"/>
      <c r="B114" s="40" t="s">
        <v>219</v>
      </c>
      <c r="C114" s="31"/>
      <c r="D114" s="21">
        <v>104</v>
      </c>
      <c r="E114" s="22" t="s">
        <v>220</v>
      </c>
      <c r="F114" s="29">
        <f t="shared" si="3"/>
        <v>0</v>
      </c>
      <c r="G114" s="29"/>
      <c r="H114" s="29"/>
      <c r="I114" s="29"/>
      <c r="J114" s="33"/>
      <c r="K114" s="10"/>
    </row>
    <row r="115" spans="1:11" ht="15" customHeight="1">
      <c r="A115" s="62"/>
      <c r="B115" s="231" t="s">
        <v>221</v>
      </c>
      <c r="C115" s="231"/>
      <c r="D115" s="21">
        <v>105</v>
      </c>
      <c r="E115" s="22" t="s">
        <v>222</v>
      </c>
      <c r="F115" s="29">
        <f t="shared" si="3"/>
        <v>0</v>
      </c>
      <c r="G115" s="29"/>
      <c r="H115" s="29"/>
      <c r="I115" s="29"/>
      <c r="J115" s="33"/>
      <c r="K115" s="10"/>
    </row>
    <row r="116" spans="1:11" ht="15" customHeight="1">
      <c r="A116" s="62"/>
      <c r="B116" s="231" t="s">
        <v>223</v>
      </c>
      <c r="C116" s="231"/>
      <c r="D116" s="21">
        <v>106</v>
      </c>
      <c r="E116" s="22" t="s">
        <v>224</v>
      </c>
      <c r="F116" s="29">
        <f t="shared" si="3"/>
        <v>0</v>
      </c>
      <c r="G116" s="29"/>
      <c r="H116" s="29"/>
      <c r="I116" s="29"/>
      <c r="J116" s="33"/>
      <c r="K116" s="10"/>
    </row>
    <row r="117" spans="1:11" ht="15" customHeight="1">
      <c r="A117" s="39"/>
      <c r="B117" s="40" t="s">
        <v>225</v>
      </c>
      <c r="C117" s="31"/>
      <c r="D117" s="21">
        <v>107</v>
      </c>
      <c r="E117" s="22" t="s">
        <v>226</v>
      </c>
      <c r="F117" s="29">
        <f t="shared" si="3"/>
        <v>0</v>
      </c>
      <c r="G117" s="29"/>
      <c r="H117" s="29"/>
      <c r="I117" s="29"/>
      <c r="J117" s="33"/>
      <c r="K117" s="10"/>
    </row>
    <row r="118" spans="1:11" ht="15" customHeight="1">
      <c r="A118" s="39"/>
      <c r="B118" s="234" t="s">
        <v>227</v>
      </c>
      <c r="C118" s="234"/>
      <c r="D118" s="21">
        <v>108</v>
      </c>
      <c r="E118" s="22" t="s">
        <v>228</v>
      </c>
      <c r="F118" s="29">
        <f t="shared" si="3"/>
        <v>0</v>
      </c>
      <c r="G118" s="29"/>
      <c r="H118" s="29"/>
      <c r="I118" s="29"/>
      <c r="J118" s="33"/>
      <c r="K118" s="10"/>
    </row>
    <row r="119" spans="1:11" ht="15.75" customHeight="1">
      <c r="A119" s="39"/>
      <c r="B119" s="231" t="s">
        <v>229</v>
      </c>
      <c r="C119" s="231"/>
      <c r="D119" s="21">
        <v>109</v>
      </c>
      <c r="E119" s="22" t="s">
        <v>230</v>
      </c>
      <c r="F119" s="29">
        <f t="shared" si="3"/>
        <v>355</v>
      </c>
      <c r="G119" s="29"/>
      <c r="H119" s="29"/>
      <c r="I119" s="29"/>
      <c r="J119" s="33">
        <v>355</v>
      </c>
      <c r="K119" s="10"/>
    </row>
    <row r="120" spans="1:11" ht="15.75" customHeight="1">
      <c r="A120" s="39"/>
      <c r="B120" s="231" t="s">
        <v>231</v>
      </c>
      <c r="C120" s="231"/>
      <c r="D120" s="21">
        <v>110</v>
      </c>
      <c r="E120" s="22" t="s">
        <v>232</v>
      </c>
      <c r="F120" s="63">
        <f t="shared" si="3"/>
        <v>898</v>
      </c>
      <c r="G120" s="63">
        <v>898</v>
      </c>
      <c r="H120" s="63"/>
      <c r="I120" s="63"/>
      <c r="J120" s="64"/>
      <c r="K120" s="10"/>
    </row>
    <row r="121" spans="1:11" ht="15">
      <c r="A121" s="39"/>
      <c r="B121" s="53"/>
      <c r="C121" s="53" t="s">
        <v>233</v>
      </c>
      <c r="D121" s="21">
        <v>110</v>
      </c>
      <c r="E121" s="22" t="s">
        <v>234</v>
      </c>
      <c r="F121" s="63">
        <f t="shared" si="3"/>
        <v>30</v>
      </c>
      <c r="G121" s="63"/>
      <c r="H121" s="63">
        <v>30</v>
      </c>
      <c r="I121" s="63"/>
      <c r="J121" s="64"/>
      <c r="K121" s="10"/>
    </row>
    <row r="122" spans="1:11" ht="15">
      <c r="A122" s="39"/>
      <c r="B122" s="53"/>
      <c r="C122" s="53" t="s">
        <v>235</v>
      </c>
      <c r="D122" s="21"/>
      <c r="E122" s="22" t="s">
        <v>236</v>
      </c>
      <c r="F122" s="63">
        <f>G122+H122+I122+J122</f>
        <v>300</v>
      </c>
      <c r="G122" s="63"/>
      <c r="H122" s="63"/>
      <c r="I122" s="63"/>
      <c r="J122" s="64">
        <v>300</v>
      </c>
      <c r="K122" s="10"/>
    </row>
    <row r="123" spans="1:11" ht="30" customHeight="1">
      <c r="A123" s="236" t="s">
        <v>237</v>
      </c>
      <c r="B123" s="236"/>
      <c r="C123" s="236"/>
      <c r="D123" s="21">
        <v>111</v>
      </c>
      <c r="E123" s="50" t="s">
        <v>238</v>
      </c>
      <c r="F123" s="23">
        <f>SUM(F124:F131)</f>
        <v>5229</v>
      </c>
      <c r="G123" s="23">
        <f>SUM(G124:G131)</f>
        <v>1825</v>
      </c>
      <c r="H123" s="65">
        <f>SUM(H124:H131)</f>
        <v>617</v>
      </c>
      <c r="I123" s="65">
        <f>SUM(I124:I131)</f>
        <v>654</v>
      </c>
      <c r="J123" s="65">
        <f>SUM(J124:J131)</f>
        <v>2294</v>
      </c>
      <c r="K123" s="10"/>
    </row>
    <row r="124" spans="1:11" ht="15">
      <c r="A124" s="39"/>
      <c r="B124" s="40" t="s">
        <v>239</v>
      </c>
      <c r="C124" s="31"/>
      <c r="D124" s="21">
        <v>112</v>
      </c>
      <c r="E124" s="22" t="s">
        <v>240</v>
      </c>
      <c r="F124" s="29"/>
      <c r="G124" s="29"/>
      <c r="H124" s="29"/>
      <c r="I124" s="29"/>
      <c r="J124" s="33"/>
      <c r="K124" s="10"/>
    </row>
    <row r="125" spans="1:11" ht="15">
      <c r="A125" s="39"/>
      <c r="B125" s="40" t="s">
        <v>241</v>
      </c>
      <c r="C125" s="31"/>
      <c r="D125" s="21">
        <v>113</v>
      </c>
      <c r="E125" s="22" t="s">
        <v>242</v>
      </c>
      <c r="F125" s="29">
        <f>SUM(G125:J125)</f>
        <v>0</v>
      </c>
      <c r="G125" s="29"/>
      <c r="H125" s="29"/>
      <c r="I125" s="29"/>
      <c r="J125" s="33"/>
      <c r="K125" s="10"/>
    </row>
    <row r="126" spans="1:11" ht="15" customHeight="1">
      <c r="A126" s="39"/>
      <c r="B126" s="40" t="s">
        <v>243</v>
      </c>
      <c r="C126" s="31"/>
      <c r="D126" s="21">
        <v>114</v>
      </c>
      <c r="E126" s="22" t="s">
        <v>244</v>
      </c>
      <c r="F126" s="29"/>
      <c r="G126" s="29"/>
      <c r="H126" s="29"/>
      <c r="I126" s="29"/>
      <c r="J126" s="33"/>
      <c r="K126" s="10"/>
    </row>
    <row r="127" spans="1:11" ht="15" customHeight="1">
      <c r="A127" s="39"/>
      <c r="B127" s="40" t="s">
        <v>245</v>
      </c>
      <c r="C127" s="35"/>
      <c r="D127" s="21">
        <v>115</v>
      </c>
      <c r="E127" s="22" t="s">
        <v>246</v>
      </c>
      <c r="F127" s="63">
        <f>SUM(G127:J127)</f>
        <v>3840</v>
      </c>
      <c r="G127" s="63">
        <v>1500</v>
      </c>
      <c r="H127" s="63">
        <v>292</v>
      </c>
      <c r="I127" s="63">
        <v>293</v>
      </c>
      <c r="J127" s="64">
        <v>1755</v>
      </c>
      <c r="K127" s="10"/>
    </row>
    <row r="128" spans="1:11" ht="15">
      <c r="A128" s="39"/>
      <c r="B128" s="40" t="s">
        <v>247</v>
      </c>
      <c r="C128" s="35"/>
      <c r="D128" s="21">
        <v>116</v>
      </c>
      <c r="E128" s="22" t="s">
        <v>248</v>
      </c>
      <c r="F128" s="29">
        <f>SUM(G128:J128)</f>
        <v>240</v>
      </c>
      <c r="G128" s="29">
        <v>60</v>
      </c>
      <c r="H128" s="29">
        <v>60</v>
      </c>
      <c r="I128" s="29">
        <v>60</v>
      </c>
      <c r="J128" s="33">
        <v>60</v>
      </c>
      <c r="K128" s="10"/>
    </row>
    <row r="129" spans="1:11" ht="24.75" customHeight="1">
      <c r="A129" s="39"/>
      <c r="B129" s="237" t="s">
        <v>249</v>
      </c>
      <c r="C129" s="237"/>
      <c r="D129" s="21">
        <v>116</v>
      </c>
      <c r="E129" s="22" t="s">
        <v>250</v>
      </c>
      <c r="F129" s="29">
        <f>SUM(G129:J129)</f>
        <v>1089</v>
      </c>
      <c r="G129" s="29">
        <v>250</v>
      </c>
      <c r="H129" s="29">
        <v>250</v>
      </c>
      <c r="I129" s="29">
        <v>250</v>
      </c>
      <c r="J129" s="33">
        <v>339</v>
      </c>
      <c r="K129" s="10"/>
    </row>
    <row r="130" spans="1:11" ht="15">
      <c r="A130" s="48" t="s">
        <v>251</v>
      </c>
      <c r="B130" s="46" t="s">
        <v>252</v>
      </c>
      <c r="C130" s="35"/>
      <c r="D130" s="21">
        <v>117</v>
      </c>
      <c r="E130" s="22" t="s">
        <v>253</v>
      </c>
      <c r="F130" s="29">
        <f>SUM(G130:J130)</f>
        <v>60</v>
      </c>
      <c r="G130" s="29">
        <v>15</v>
      </c>
      <c r="H130" s="29">
        <v>15</v>
      </c>
      <c r="I130" s="29">
        <v>15</v>
      </c>
      <c r="J130" s="33">
        <v>15</v>
      </c>
      <c r="K130" s="10"/>
    </row>
    <row r="131" spans="1:11" ht="15">
      <c r="A131" s="48"/>
      <c r="B131" s="46"/>
      <c r="C131" s="35"/>
      <c r="D131" s="21"/>
      <c r="E131" s="22" t="s">
        <v>254</v>
      </c>
      <c r="F131" s="29"/>
      <c r="G131" s="29"/>
      <c r="H131" s="29"/>
      <c r="I131" s="29">
        <v>36</v>
      </c>
      <c r="J131" s="33">
        <v>125</v>
      </c>
      <c r="K131" s="10"/>
    </row>
    <row r="132" spans="1:11" ht="15" customHeight="1">
      <c r="A132" s="30" t="s">
        <v>255</v>
      </c>
      <c r="B132" s="31"/>
      <c r="C132" s="28"/>
      <c r="D132" s="21">
        <v>117</v>
      </c>
      <c r="E132" s="50" t="s">
        <v>256</v>
      </c>
      <c r="F132" s="23">
        <f>F133+F134+F135+F136</f>
        <v>50</v>
      </c>
      <c r="G132" s="23">
        <f>G133+G134+G135+G136</f>
        <v>0</v>
      </c>
      <c r="H132" s="23">
        <f>H133+H134+H135+H136</f>
        <v>0</v>
      </c>
      <c r="I132" s="23">
        <f>I133+I134+I135+I136</f>
        <v>50</v>
      </c>
      <c r="J132" s="37">
        <f>J133+J134+J135+J136</f>
        <v>0</v>
      </c>
      <c r="K132" s="10"/>
    </row>
    <row r="133" spans="1:11" ht="15" customHeight="1">
      <c r="A133" s="39"/>
      <c r="B133" s="40" t="s">
        <v>257</v>
      </c>
      <c r="C133" s="31"/>
      <c r="D133" s="21">
        <v>118</v>
      </c>
      <c r="E133" s="22" t="s">
        <v>258</v>
      </c>
      <c r="F133" s="29"/>
      <c r="G133" s="29"/>
      <c r="H133" s="29"/>
      <c r="I133" s="29"/>
      <c r="J133" s="33"/>
      <c r="K133" s="10"/>
    </row>
    <row r="134" spans="1:11" ht="29.25" customHeight="1">
      <c r="A134" s="66"/>
      <c r="B134" s="231" t="s">
        <v>259</v>
      </c>
      <c r="C134" s="231"/>
      <c r="D134" s="21">
        <v>119</v>
      </c>
      <c r="E134" s="22" t="s">
        <v>260</v>
      </c>
      <c r="F134" s="63">
        <f>SUM(G134:J134)</f>
        <v>50</v>
      </c>
      <c r="G134" s="63"/>
      <c r="H134" s="63"/>
      <c r="I134" s="63">
        <v>50</v>
      </c>
      <c r="J134" s="64"/>
      <c r="K134" s="10"/>
    </row>
    <row r="135" spans="1:11" ht="28.5" customHeight="1">
      <c r="A135" s="66"/>
      <c r="B135" s="231" t="s">
        <v>261</v>
      </c>
      <c r="C135" s="231"/>
      <c r="D135" s="21">
        <v>120</v>
      </c>
      <c r="E135" s="22" t="s">
        <v>262</v>
      </c>
      <c r="F135" s="29"/>
      <c r="G135" s="29"/>
      <c r="H135" s="29"/>
      <c r="I135" s="29"/>
      <c r="J135" s="33"/>
      <c r="K135" s="10"/>
    </row>
    <row r="136" spans="1:11" ht="30" customHeight="1">
      <c r="A136" s="66"/>
      <c r="B136" s="234" t="s">
        <v>263</v>
      </c>
      <c r="C136" s="234"/>
      <c r="D136" s="21">
        <v>121</v>
      </c>
      <c r="E136" s="22" t="s">
        <v>264</v>
      </c>
      <c r="F136" s="29"/>
      <c r="G136" s="29"/>
      <c r="H136" s="29"/>
      <c r="I136" s="29"/>
      <c r="J136" s="33"/>
      <c r="K136" s="10"/>
    </row>
    <row r="137" spans="1:11" ht="15">
      <c r="A137" s="67"/>
      <c r="B137" s="68"/>
      <c r="C137" s="68"/>
      <c r="D137" s="69">
        <v>122</v>
      </c>
      <c r="E137" s="70"/>
      <c r="F137" s="71"/>
      <c r="G137" s="71"/>
      <c r="H137" s="71"/>
      <c r="I137" s="71"/>
      <c r="J137" s="72"/>
      <c r="K137" s="10"/>
    </row>
    <row r="138" spans="1:11" ht="15.75">
      <c r="A138" s="73" t="s">
        <v>265</v>
      </c>
      <c r="B138" s="19"/>
      <c r="C138" s="74"/>
      <c r="D138" s="21">
        <v>123</v>
      </c>
      <c r="E138" s="22" t="s">
        <v>266</v>
      </c>
      <c r="F138" s="23">
        <f>+F205+F296+F333+F493+F568</f>
        <v>58522.8</v>
      </c>
      <c r="G138" s="23">
        <f>+G205+G296+G333+G493+G568</f>
        <v>22692.11</v>
      </c>
      <c r="H138" s="23">
        <f>+H205+H296+H333+H493+H568</f>
        <v>20829.19</v>
      </c>
      <c r="I138" s="23">
        <f>+I205+I296+I333+I493+I568</f>
        <v>15081.75</v>
      </c>
      <c r="J138" s="23">
        <f>+J205+J296+J333+J493+J568</f>
        <v>16102.75</v>
      </c>
      <c r="K138" s="24"/>
    </row>
    <row r="139" spans="1:11" ht="15" customHeight="1">
      <c r="A139" s="235" t="s">
        <v>267</v>
      </c>
      <c r="B139" s="235"/>
      <c r="C139" s="235"/>
      <c r="D139" s="21">
        <v>124</v>
      </c>
      <c r="E139" s="22" t="s">
        <v>268</v>
      </c>
      <c r="F139" s="29"/>
      <c r="G139" s="29"/>
      <c r="H139" s="29"/>
      <c r="I139" s="29"/>
      <c r="J139" s="33"/>
      <c r="K139" s="10"/>
    </row>
    <row r="140" spans="1:11" ht="15" customHeight="1">
      <c r="A140" s="230" t="s">
        <v>269</v>
      </c>
      <c r="B140" s="230"/>
      <c r="C140" s="230"/>
      <c r="D140" s="21">
        <v>125</v>
      </c>
      <c r="E140" s="50">
        <v>10</v>
      </c>
      <c r="F140" s="23">
        <f>+F208+F242+F299+F314+F336+F379+F407+F451+F496+F536+F571+F597+F627+F646+F684</f>
        <v>33484</v>
      </c>
      <c r="G140" s="23">
        <f>+G208+G242+G299+G314+G336+G379+G407+G451+G496+G536+G571+G597+G627+G646+G684</f>
        <v>10416.61</v>
      </c>
      <c r="H140" s="23">
        <f>+H208+H242+H299+H314+H336+H379+H407+H451+H496+H536+H571+H597+H627+H646+H684</f>
        <v>9330.48</v>
      </c>
      <c r="I140" s="23">
        <f>+I208+I242+I299+I314+I336+I379+I407+I451+I496+I536+I571+I597+I627+I646+I684</f>
        <v>6485.63</v>
      </c>
      <c r="J140" s="23">
        <f>+J208+J242+J299+J314+J336+J379+J407+J451+J496+J536+J571+J597+J627+J646+J684+J379</f>
        <v>7351.28</v>
      </c>
      <c r="K140" s="10"/>
    </row>
    <row r="141" spans="1:11" ht="15" customHeight="1">
      <c r="A141" s="235" t="s">
        <v>270</v>
      </c>
      <c r="B141" s="235"/>
      <c r="C141" s="235"/>
      <c r="D141" s="21">
        <v>126</v>
      </c>
      <c r="E141" s="50">
        <v>20</v>
      </c>
      <c r="F141" s="75">
        <f>+F209+F243+F277+F300+F315+F337+F380+F408+F452+F497+F537+F572+F598+F628+F647+F685</f>
        <v>7941</v>
      </c>
      <c r="G141" s="75">
        <f>+G209+G243+G277+G300+G315+G337+G380+G408+G452+G497+G537+G572+G598+G628+G647+G685</f>
        <v>2142</v>
      </c>
      <c r="H141" s="75">
        <f>+H209+H243+H277+H300+H315+H337+H380+H408+H452+H497+H537+H572+H598+H628+H647+H685</f>
        <v>2082</v>
      </c>
      <c r="I141" s="75">
        <f>+I209+I243+I277+I300+I315+I337+I380+I408+I452+I497+I537+I572+I598+I628+I647+I685</f>
        <v>1786</v>
      </c>
      <c r="J141" s="75">
        <f>+J209+J243+J277+J300+J315+J337+J380+J408+J452+J497+J537+J572+J598+J628+J647+J685</f>
        <v>1931</v>
      </c>
      <c r="K141" s="10"/>
    </row>
    <row r="142" spans="1:11" ht="36.75" customHeight="1">
      <c r="A142" s="32"/>
      <c r="B142" s="231" t="s">
        <v>271</v>
      </c>
      <c r="C142" s="231"/>
      <c r="D142" s="21">
        <v>127</v>
      </c>
      <c r="E142" s="22" t="s">
        <v>272</v>
      </c>
      <c r="F142" s="29">
        <f>+F278</f>
        <v>0</v>
      </c>
      <c r="G142" s="29">
        <f>+G278</f>
        <v>0</v>
      </c>
      <c r="H142" s="29">
        <f>+H278</f>
        <v>0</v>
      </c>
      <c r="I142" s="29">
        <f>+I278</f>
        <v>0</v>
      </c>
      <c r="J142" s="29">
        <f>+J278</f>
        <v>0</v>
      </c>
      <c r="K142" s="10"/>
    </row>
    <row r="143" spans="1:11" ht="15">
      <c r="A143" s="76" t="s">
        <v>273</v>
      </c>
      <c r="B143" s="31"/>
      <c r="C143" s="77"/>
      <c r="D143" s="21">
        <v>128</v>
      </c>
      <c r="E143" s="22">
        <v>30</v>
      </c>
      <c r="F143" s="29">
        <f>SUM(F144:F146)</f>
        <v>0</v>
      </c>
      <c r="G143" s="29">
        <f>SUM(G144:G146)</f>
        <v>0</v>
      </c>
      <c r="H143" s="29">
        <f>SUM(H144:H146)</f>
        <v>0</v>
      </c>
      <c r="I143" s="29">
        <f>SUM(I144:I146)</f>
        <v>0</v>
      </c>
      <c r="J143" s="29">
        <f>SUM(J144:J146)</f>
        <v>0</v>
      </c>
      <c r="K143" s="10"/>
    </row>
    <row r="144" spans="1:11" ht="15" customHeight="1">
      <c r="A144" s="76"/>
      <c r="B144" s="232" t="s">
        <v>274</v>
      </c>
      <c r="C144" s="232"/>
      <c r="D144" s="21">
        <v>129</v>
      </c>
      <c r="E144" s="22" t="s">
        <v>275</v>
      </c>
      <c r="F144" s="29">
        <f aca="true" t="shared" si="4" ref="F144:J146">+F280</f>
        <v>0</v>
      </c>
      <c r="G144" s="29">
        <f t="shared" si="4"/>
        <v>0</v>
      </c>
      <c r="H144" s="29">
        <f t="shared" si="4"/>
        <v>0</v>
      </c>
      <c r="I144" s="29">
        <f t="shared" si="4"/>
        <v>0</v>
      </c>
      <c r="J144" s="29">
        <f t="shared" si="4"/>
        <v>0</v>
      </c>
      <c r="K144" s="10"/>
    </row>
    <row r="145" spans="1:11" ht="15" customHeight="1">
      <c r="A145" s="76"/>
      <c r="B145" s="232" t="s">
        <v>276</v>
      </c>
      <c r="C145" s="232"/>
      <c r="D145" s="21">
        <v>130</v>
      </c>
      <c r="E145" s="22" t="s">
        <v>119</v>
      </c>
      <c r="F145" s="29">
        <f t="shared" si="4"/>
        <v>0</v>
      </c>
      <c r="G145" s="29">
        <f t="shared" si="4"/>
        <v>0</v>
      </c>
      <c r="H145" s="29">
        <f t="shared" si="4"/>
        <v>0</v>
      </c>
      <c r="I145" s="29">
        <f t="shared" si="4"/>
        <v>0</v>
      </c>
      <c r="J145" s="29">
        <f t="shared" si="4"/>
        <v>0</v>
      </c>
      <c r="K145" s="10"/>
    </row>
    <row r="146" spans="1:11" ht="15">
      <c r="A146" s="76"/>
      <c r="B146" s="79" t="s">
        <v>277</v>
      </c>
      <c r="C146" s="79"/>
      <c r="D146" s="21">
        <v>131</v>
      </c>
      <c r="E146" s="22" t="s">
        <v>278</v>
      </c>
      <c r="F146" s="29">
        <f t="shared" si="4"/>
        <v>0</v>
      </c>
      <c r="G146" s="29">
        <f t="shared" si="4"/>
        <v>0</v>
      </c>
      <c r="H146" s="29">
        <f t="shared" si="4"/>
        <v>0</v>
      </c>
      <c r="I146" s="29">
        <f t="shared" si="4"/>
        <v>0</v>
      </c>
      <c r="J146" s="29">
        <f t="shared" si="4"/>
        <v>0</v>
      </c>
      <c r="K146" s="10"/>
    </row>
    <row r="147" spans="1:11" ht="15.75">
      <c r="A147" s="76" t="s">
        <v>279</v>
      </c>
      <c r="B147" s="31"/>
      <c r="C147" s="54"/>
      <c r="D147" s="21">
        <v>132</v>
      </c>
      <c r="E147" s="50" t="s">
        <v>280</v>
      </c>
      <c r="F147" s="23">
        <f>SUM(F148:F149)</f>
        <v>4355</v>
      </c>
      <c r="G147" s="23">
        <f>SUM(G148:G149)</f>
        <v>1900</v>
      </c>
      <c r="H147" s="23">
        <f>SUM(H148:H149)</f>
        <v>1092</v>
      </c>
      <c r="I147" s="23">
        <f>SUM(I148:I149)</f>
        <v>793</v>
      </c>
      <c r="J147" s="23">
        <f>SUM(J148:J149)</f>
        <v>570</v>
      </c>
      <c r="K147" s="10"/>
    </row>
    <row r="148" spans="1:11" ht="15" customHeight="1">
      <c r="A148" s="80"/>
      <c r="B148" s="77" t="s">
        <v>281</v>
      </c>
      <c r="C148" s="81"/>
      <c r="D148" s="21">
        <v>133</v>
      </c>
      <c r="E148" s="82">
        <v>40.03</v>
      </c>
      <c r="F148" s="29">
        <f>+F600+F649</f>
        <v>2200</v>
      </c>
      <c r="G148" s="29">
        <f>+G600+G649</f>
        <v>600</v>
      </c>
      <c r="H148" s="29">
        <f>+H600+H649</f>
        <v>600</v>
      </c>
      <c r="I148" s="29">
        <f>+I600+I649</f>
        <v>500</v>
      </c>
      <c r="J148" s="29">
        <f>+J600+J649</f>
        <v>500</v>
      </c>
      <c r="K148" s="10"/>
    </row>
    <row r="149" spans="1:11" ht="15" customHeight="1">
      <c r="A149" s="80"/>
      <c r="B149" s="233" t="s">
        <v>245</v>
      </c>
      <c r="C149" s="233"/>
      <c r="D149" s="21">
        <v>134</v>
      </c>
      <c r="E149" s="82" t="s">
        <v>282</v>
      </c>
      <c r="F149" s="29">
        <f>+F601</f>
        <v>2155</v>
      </c>
      <c r="G149" s="29">
        <f>+G601</f>
        <v>1300</v>
      </c>
      <c r="H149" s="29">
        <f>+H601</f>
        <v>492</v>
      </c>
      <c r="I149" s="29">
        <f>+I601</f>
        <v>293</v>
      </c>
      <c r="J149" s="29">
        <f>+J601</f>
        <v>70</v>
      </c>
      <c r="K149" s="10"/>
    </row>
    <row r="150" spans="1:11" ht="15" customHeight="1">
      <c r="A150" s="66" t="s">
        <v>283</v>
      </c>
      <c r="B150" s="31"/>
      <c r="C150" s="81"/>
      <c r="D150" s="21">
        <v>135</v>
      </c>
      <c r="E150" s="22">
        <v>50</v>
      </c>
      <c r="F150" s="23">
        <f>+F151</f>
        <v>0</v>
      </c>
      <c r="G150" s="23">
        <f>+G151</f>
        <v>25</v>
      </c>
      <c r="H150" s="23">
        <f>+H151</f>
        <v>25</v>
      </c>
      <c r="I150" s="23">
        <f>+I151</f>
        <v>-50</v>
      </c>
      <c r="J150" s="23">
        <f>+J151</f>
        <v>0</v>
      </c>
      <c r="K150" s="10"/>
    </row>
    <row r="151" spans="1:11" ht="15">
      <c r="A151" s="80"/>
      <c r="B151" s="77" t="s">
        <v>284</v>
      </c>
      <c r="C151" s="54"/>
      <c r="D151" s="21">
        <v>136</v>
      </c>
      <c r="E151" s="22" t="s">
        <v>285</v>
      </c>
      <c r="F151" s="29">
        <f>+F245</f>
        <v>0</v>
      </c>
      <c r="G151" s="29">
        <f>+G245</f>
        <v>25</v>
      </c>
      <c r="H151" s="29">
        <f>+H245</f>
        <v>25</v>
      </c>
      <c r="I151" s="29">
        <f>+I245</f>
        <v>-50</v>
      </c>
      <c r="J151" s="29">
        <f>+J245</f>
        <v>0</v>
      </c>
      <c r="K151" s="10"/>
    </row>
    <row r="152" spans="1:11" ht="15" customHeight="1">
      <c r="A152" s="230" t="s">
        <v>286</v>
      </c>
      <c r="B152" s="230"/>
      <c r="C152" s="230"/>
      <c r="D152" s="21">
        <v>137</v>
      </c>
      <c r="E152" s="22" t="s">
        <v>287</v>
      </c>
      <c r="F152" s="23">
        <f>+F153+F160</f>
        <v>3524</v>
      </c>
      <c r="G152" s="23">
        <f>+G153+G160</f>
        <v>263</v>
      </c>
      <c r="H152" s="23">
        <f>+H153+H160</f>
        <v>457</v>
      </c>
      <c r="I152" s="23">
        <f>+I153+I160</f>
        <v>417</v>
      </c>
      <c r="J152" s="23">
        <f>+J153+J160</f>
        <v>2387</v>
      </c>
      <c r="K152" s="10"/>
    </row>
    <row r="153" spans="1:11" ht="15">
      <c r="A153" s="80"/>
      <c r="B153" s="77" t="s">
        <v>288</v>
      </c>
      <c r="C153" s="40"/>
      <c r="D153" s="21">
        <v>138</v>
      </c>
      <c r="E153" s="22" t="s">
        <v>289</v>
      </c>
      <c r="F153" s="29">
        <f>SUM(F154:F159)</f>
        <v>3524</v>
      </c>
      <c r="G153" s="29">
        <f>SUM(G154:G159)</f>
        <v>263</v>
      </c>
      <c r="H153" s="29">
        <f>SUM(H154:H159)</f>
        <v>457</v>
      </c>
      <c r="I153" s="29">
        <f>SUM(I154:I159)</f>
        <v>417</v>
      </c>
      <c r="J153" s="29">
        <f>SUM(J154:J159)</f>
        <v>2387</v>
      </c>
      <c r="K153" s="10"/>
    </row>
    <row r="154" spans="1:11" ht="15">
      <c r="A154" s="83"/>
      <c r="B154" s="28"/>
      <c r="C154" s="54" t="s">
        <v>290</v>
      </c>
      <c r="D154" s="21">
        <v>139</v>
      </c>
      <c r="E154" s="22" t="s">
        <v>291</v>
      </c>
      <c r="F154" s="29">
        <f>+F212+F248+F318+F340+F383+F411+F455+F500+F540+F604+F631+F652</f>
        <v>3424</v>
      </c>
      <c r="G154" s="29">
        <f>+G212+G248+G318+G340+G383+G411+G455+G500+G540+G604+G631+G652</f>
        <v>238</v>
      </c>
      <c r="H154" s="29">
        <f>+H212+H248+H318+H340+H383+H411+H455+H500+H540+H604+H631+H652</f>
        <v>432</v>
      </c>
      <c r="I154" s="29">
        <f>+I212+I248+I318+I340+I383+I411+I455+I500+I540+I604+I631+I652</f>
        <v>392</v>
      </c>
      <c r="J154" s="29">
        <f>+J212+J248+J318+J340+J383+J411+J455+J500+J540+J604+J631+J652</f>
        <v>2362</v>
      </c>
      <c r="K154" s="10"/>
    </row>
    <row r="155" spans="1:11" ht="15" customHeight="1">
      <c r="A155" s="76"/>
      <c r="B155" s="28"/>
      <c r="C155" s="40" t="s">
        <v>292</v>
      </c>
      <c r="D155" s="21">
        <v>140</v>
      </c>
      <c r="E155" s="22" t="s">
        <v>293</v>
      </c>
      <c r="F155" s="29">
        <f>+F384</f>
        <v>0</v>
      </c>
      <c r="G155" s="29">
        <f>+G384</f>
        <v>0</v>
      </c>
      <c r="H155" s="29">
        <f>+H384</f>
        <v>0</v>
      </c>
      <c r="I155" s="29">
        <f>+I384</f>
        <v>0</v>
      </c>
      <c r="J155" s="29">
        <f>+J384</f>
        <v>0</v>
      </c>
      <c r="K155" s="10"/>
    </row>
    <row r="156" spans="1:11" ht="25.5" customHeight="1">
      <c r="A156" s="48"/>
      <c r="B156" s="28"/>
      <c r="C156" s="38" t="s">
        <v>294</v>
      </c>
      <c r="D156" s="21">
        <v>141</v>
      </c>
      <c r="E156" s="22" t="s">
        <v>295</v>
      </c>
      <c r="F156" s="29">
        <f aca="true" t="shared" si="5" ref="F156:J157">+F288</f>
        <v>0</v>
      </c>
      <c r="G156" s="29">
        <f t="shared" si="5"/>
        <v>0</v>
      </c>
      <c r="H156" s="29">
        <f t="shared" si="5"/>
        <v>0</v>
      </c>
      <c r="I156" s="29">
        <f t="shared" si="5"/>
        <v>0</v>
      </c>
      <c r="J156" s="29">
        <f t="shared" si="5"/>
        <v>0</v>
      </c>
      <c r="K156" s="10"/>
    </row>
    <row r="157" spans="1:11" ht="25.5" customHeight="1">
      <c r="A157" s="76"/>
      <c r="B157" s="28"/>
      <c r="C157" s="38" t="s">
        <v>296</v>
      </c>
      <c r="D157" s="21">
        <v>142</v>
      </c>
      <c r="E157" s="22" t="s">
        <v>297</v>
      </c>
      <c r="F157" s="29">
        <f t="shared" si="5"/>
        <v>0</v>
      </c>
      <c r="G157" s="29">
        <f t="shared" si="5"/>
        <v>0</v>
      </c>
      <c r="H157" s="29">
        <f t="shared" si="5"/>
        <v>0</v>
      </c>
      <c r="I157" s="29">
        <f t="shared" si="5"/>
        <v>0</v>
      </c>
      <c r="J157" s="29">
        <f t="shared" si="5"/>
        <v>0</v>
      </c>
      <c r="K157" s="10"/>
    </row>
    <row r="158" spans="1:11" ht="25.5" customHeight="1">
      <c r="A158" s="76"/>
      <c r="B158" s="28"/>
      <c r="C158" s="38" t="s">
        <v>298</v>
      </c>
      <c r="D158" s="21">
        <v>143</v>
      </c>
      <c r="E158" s="22" t="s">
        <v>299</v>
      </c>
      <c r="F158" s="29">
        <f>+F249</f>
        <v>0</v>
      </c>
      <c r="G158" s="29">
        <f>+G249</f>
        <v>0</v>
      </c>
      <c r="H158" s="29">
        <f>+H249</f>
        <v>0</v>
      </c>
      <c r="I158" s="29">
        <f>+I249</f>
        <v>0</v>
      </c>
      <c r="J158" s="29">
        <f>+J249</f>
        <v>0</v>
      </c>
      <c r="K158" s="10"/>
    </row>
    <row r="159" spans="1:11" ht="25.5" customHeight="1">
      <c r="A159" s="76"/>
      <c r="B159" s="28"/>
      <c r="C159" s="38" t="s">
        <v>300</v>
      </c>
      <c r="D159" s="21">
        <v>144</v>
      </c>
      <c r="E159" s="22" t="s">
        <v>301</v>
      </c>
      <c r="F159" s="29">
        <f>+F290</f>
        <v>100</v>
      </c>
      <c r="G159" s="29">
        <f>+G290</f>
        <v>25</v>
      </c>
      <c r="H159" s="29">
        <f>+H290</f>
        <v>25</v>
      </c>
      <c r="I159" s="29">
        <f>+I290</f>
        <v>25</v>
      </c>
      <c r="J159" s="29">
        <f>+J290</f>
        <v>25</v>
      </c>
      <c r="K159" s="10"/>
    </row>
    <row r="160" spans="1:11" ht="15" customHeight="1">
      <c r="A160" s="76"/>
      <c r="B160" s="77" t="s">
        <v>302</v>
      </c>
      <c r="C160" s="77"/>
      <c r="D160" s="21">
        <v>145</v>
      </c>
      <c r="E160" s="22" t="s">
        <v>303</v>
      </c>
      <c r="F160" s="29">
        <f>+F161</f>
        <v>0</v>
      </c>
      <c r="G160" s="29">
        <f>+G161</f>
        <v>0</v>
      </c>
      <c r="H160" s="29">
        <f>+H161</f>
        <v>0</v>
      </c>
      <c r="I160" s="29">
        <f>+I161</f>
        <v>0</v>
      </c>
      <c r="J160" s="29">
        <f>+J161</f>
        <v>0</v>
      </c>
      <c r="K160" s="10"/>
    </row>
    <row r="161" spans="1:11" ht="15">
      <c r="A161" s="76"/>
      <c r="B161" s="28"/>
      <c r="C161" s="38" t="s">
        <v>304</v>
      </c>
      <c r="D161" s="21">
        <v>146</v>
      </c>
      <c r="E161" s="22" t="s">
        <v>305</v>
      </c>
      <c r="F161" s="29">
        <f>+F386</f>
        <v>0</v>
      </c>
      <c r="G161" s="29">
        <f>+G386</f>
        <v>0</v>
      </c>
      <c r="H161" s="29">
        <f>+H386</f>
        <v>0</v>
      </c>
      <c r="I161" s="29">
        <f>+I386</f>
        <v>0</v>
      </c>
      <c r="J161" s="29">
        <f>+J386</f>
        <v>0</v>
      </c>
      <c r="K161" s="10"/>
    </row>
    <row r="162" spans="1:11" ht="15">
      <c r="A162" s="76" t="s">
        <v>306</v>
      </c>
      <c r="B162" s="31"/>
      <c r="C162" s="77"/>
      <c r="D162" s="21">
        <v>147</v>
      </c>
      <c r="E162" s="22">
        <v>55</v>
      </c>
      <c r="F162" s="29">
        <f>+F163</f>
        <v>500</v>
      </c>
      <c r="G162" s="29">
        <f>+G163</f>
        <v>250</v>
      </c>
      <c r="H162" s="29">
        <f>+H163</f>
        <v>250</v>
      </c>
      <c r="I162" s="29">
        <f>+I163</f>
        <v>0</v>
      </c>
      <c r="J162" s="29">
        <f>+J163</f>
        <v>0</v>
      </c>
      <c r="K162" s="10"/>
    </row>
    <row r="163" spans="1:11" ht="15">
      <c r="A163" s="48"/>
      <c r="B163" s="77" t="s">
        <v>307</v>
      </c>
      <c r="C163" s="77"/>
      <c r="D163" s="21">
        <v>148</v>
      </c>
      <c r="E163" s="22" t="s">
        <v>308</v>
      </c>
      <c r="F163" s="29">
        <f>SUM(F164:F169)</f>
        <v>500</v>
      </c>
      <c r="G163" s="29">
        <f>SUM(G164:G169)</f>
        <v>250</v>
      </c>
      <c r="H163" s="29">
        <f>SUM(H164:H169)</f>
        <v>250</v>
      </c>
      <c r="I163" s="29">
        <f>SUM(I164:I169)</f>
        <v>0</v>
      </c>
      <c r="J163" s="29">
        <f>SUM(J164:J169)</f>
        <v>0</v>
      </c>
      <c r="K163" s="10"/>
    </row>
    <row r="164" spans="1:11" ht="15">
      <c r="A164" s="76"/>
      <c r="B164" s="77"/>
      <c r="C164" s="40" t="s">
        <v>309</v>
      </c>
      <c r="D164" s="21">
        <v>149</v>
      </c>
      <c r="E164" s="22" t="s">
        <v>310</v>
      </c>
      <c r="F164" s="29">
        <f>+F252+F458</f>
        <v>0</v>
      </c>
      <c r="G164" s="29">
        <f>+G252+G458</f>
        <v>0</v>
      </c>
      <c r="H164" s="29">
        <f>+H252+H458</f>
        <v>0</v>
      </c>
      <c r="I164" s="29">
        <f>+I252+I458</f>
        <v>0</v>
      </c>
      <c r="J164" s="29">
        <f>+J252+J458</f>
        <v>0</v>
      </c>
      <c r="K164" s="10"/>
    </row>
    <row r="165" spans="1:11" ht="15">
      <c r="A165" s="76"/>
      <c r="B165" s="77"/>
      <c r="C165" s="40" t="s">
        <v>311</v>
      </c>
      <c r="D165" s="21">
        <v>150</v>
      </c>
      <c r="E165" s="22" t="s">
        <v>312</v>
      </c>
      <c r="F165" s="29">
        <f>+F215+F253+F459+F543</f>
        <v>0</v>
      </c>
      <c r="G165" s="29">
        <f>+G215+G253+G459+G543</f>
        <v>0</v>
      </c>
      <c r="H165" s="29">
        <f>+H215+H253+H459+H543</f>
        <v>0</v>
      </c>
      <c r="I165" s="29">
        <f>+I215+I253+I459+I543</f>
        <v>0</v>
      </c>
      <c r="J165" s="29">
        <f>+J215+J253+J459+J543</f>
        <v>0</v>
      </c>
      <c r="K165" s="10"/>
    </row>
    <row r="166" spans="1:11" ht="15">
      <c r="A166" s="76"/>
      <c r="B166" s="77"/>
      <c r="C166" s="40" t="s">
        <v>313</v>
      </c>
      <c r="D166" s="21">
        <v>151</v>
      </c>
      <c r="E166" s="22" t="s">
        <v>314</v>
      </c>
      <c r="F166" s="29">
        <f>+F503+F544+F655</f>
        <v>0</v>
      </c>
      <c r="G166" s="29">
        <f>+G503+G544+G655</f>
        <v>0</v>
      </c>
      <c r="H166" s="29">
        <f>+H503+H544+H655</f>
        <v>0</v>
      </c>
      <c r="I166" s="29">
        <f>+I503+I544+I655</f>
        <v>0</v>
      </c>
      <c r="J166" s="29">
        <f>+J503+J544+J655</f>
        <v>0</v>
      </c>
      <c r="K166" s="10"/>
    </row>
    <row r="167" spans="1:11" ht="15">
      <c r="A167" s="76"/>
      <c r="B167" s="84"/>
      <c r="C167" s="40" t="s">
        <v>315</v>
      </c>
      <c r="D167" s="21">
        <v>152</v>
      </c>
      <c r="E167" s="22" t="s">
        <v>316</v>
      </c>
      <c r="F167" s="29">
        <f>+F254+F575</f>
        <v>0</v>
      </c>
      <c r="G167" s="29">
        <f>+G254+G575</f>
        <v>0</v>
      </c>
      <c r="H167" s="29">
        <f>+H254+H575</f>
        <v>0</v>
      </c>
      <c r="I167" s="29">
        <f>+I254+I575</f>
        <v>0</v>
      </c>
      <c r="J167" s="29">
        <f>+J254+J575</f>
        <v>0</v>
      </c>
      <c r="K167" s="10"/>
    </row>
    <row r="168" spans="1:11" ht="15">
      <c r="A168" s="76"/>
      <c r="B168" s="84"/>
      <c r="C168" s="40" t="s">
        <v>317</v>
      </c>
      <c r="D168" s="21">
        <v>153</v>
      </c>
      <c r="E168" s="22" t="s">
        <v>318</v>
      </c>
      <c r="F168" s="29">
        <f>+F691</f>
        <v>0</v>
      </c>
      <c r="G168" s="29">
        <f>+G691</f>
        <v>0</v>
      </c>
      <c r="H168" s="29">
        <f>+H691</f>
        <v>0</v>
      </c>
      <c r="I168" s="29">
        <f>+I691</f>
        <v>0</v>
      </c>
      <c r="J168" s="29">
        <f>+J691</f>
        <v>0</v>
      </c>
      <c r="K168" s="10"/>
    </row>
    <row r="169" spans="1:11" ht="15">
      <c r="A169" s="76"/>
      <c r="B169" s="84"/>
      <c r="C169" s="54" t="s">
        <v>319</v>
      </c>
      <c r="D169" s="21">
        <v>154</v>
      </c>
      <c r="E169" s="22" t="s">
        <v>320</v>
      </c>
      <c r="F169" s="29">
        <f>+F216+F255+F343+F414+F460+F504+F545+F576+F656+F692</f>
        <v>500</v>
      </c>
      <c r="G169" s="29">
        <f>+G216+G255+G343+G414+G460+G504+G545+G576+G656+G692</f>
        <v>250</v>
      </c>
      <c r="H169" s="29">
        <f>+H216+H255+H343+H414+H460+H504+H545+H576+H656+H692</f>
        <v>250</v>
      </c>
      <c r="I169" s="29">
        <f>+I216+I255+I343+I414+I460+I504+I545+I576+I656+I692</f>
        <v>0</v>
      </c>
      <c r="J169" s="29">
        <f>+J216+J255+J343+J414+J460+J504+J545+J576+J656+J692</f>
        <v>0</v>
      </c>
      <c r="K169" s="10"/>
    </row>
    <row r="170" spans="1:11" ht="15.75">
      <c r="A170" s="76" t="s">
        <v>321</v>
      </c>
      <c r="B170" s="31"/>
      <c r="C170" s="40"/>
      <c r="D170" s="21">
        <v>155</v>
      </c>
      <c r="E170" s="50">
        <v>57</v>
      </c>
      <c r="F170" s="23">
        <f>+F171</f>
        <v>2442.3</v>
      </c>
      <c r="G170" s="23">
        <f>+G171</f>
        <v>563</v>
      </c>
      <c r="H170" s="23">
        <f>+H171</f>
        <v>662</v>
      </c>
      <c r="I170" s="23">
        <f>+I171</f>
        <v>622</v>
      </c>
      <c r="J170" s="23">
        <f>+J171</f>
        <v>595.3</v>
      </c>
      <c r="K170" s="10"/>
    </row>
    <row r="171" spans="1:11" ht="15">
      <c r="A171" s="76"/>
      <c r="B171" s="85" t="s">
        <v>322</v>
      </c>
      <c r="C171" s="40"/>
      <c r="D171" s="21">
        <v>156</v>
      </c>
      <c r="E171" s="22" t="s">
        <v>323</v>
      </c>
      <c r="F171" s="29">
        <f>SUM(F172:F173)</f>
        <v>2442.3</v>
      </c>
      <c r="G171" s="29">
        <f>SUM(G172:G173)</f>
        <v>563</v>
      </c>
      <c r="H171" s="29">
        <f>SUM(H172:H173)</f>
        <v>662</v>
      </c>
      <c r="I171" s="29">
        <f>SUM(I172:I173)</f>
        <v>622</v>
      </c>
      <c r="J171" s="29">
        <f>SUM(J172:J173)</f>
        <v>595.3</v>
      </c>
      <c r="K171" s="10"/>
    </row>
    <row r="172" spans="1:11" ht="15">
      <c r="A172" s="86"/>
      <c r="B172" s="77"/>
      <c r="C172" s="87" t="s">
        <v>324</v>
      </c>
      <c r="D172" s="21">
        <v>157</v>
      </c>
      <c r="E172" s="22" t="s">
        <v>325</v>
      </c>
      <c r="F172" s="29">
        <f aca="true" t="shared" si="6" ref="F172:J173">+F346+F389+F463</f>
        <v>2210</v>
      </c>
      <c r="G172" s="29">
        <f t="shared" si="6"/>
        <v>563</v>
      </c>
      <c r="H172" s="29">
        <f t="shared" si="6"/>
        <v>662</v>
      </c>
      <c r="I172" s="29">
        <f t="shared" si="6"/>
        <v>622</v>
      </c>
      <c r="J172" s="29">
        <f t="shared" si="6"/>
        <v>363</v>
      </c>
      <c r="K172" s="10"/>
    </row>
    <row r="173" spans="1:11" ht="15">
      <c r="A173" s="80"/>
      <c r="B173" s="77"/>
      <c r="C173" s="87" t="s">
        <v>326</v>
      </c>
      <c r="D173" s="21">
        <v>158</v>
      </c>
      <c r="E173" s="22" t="s">
        <v>327</v>
      </c>
      <c r="F173" s="29">
        <f t="shared" si="6"/>
        <v>232.3</v>
      </c>
      <c r="G173" s="29">
        <f t="shared" si="6"/>
        <v>0</v>
      </c>
      <c r="H173" s="29">
        <f t="shared" si="6"/>
        <v>0</v>
      </c>
      <c r="I173" s="29">
        <f t="shared" si="6"/>
        <v>0</v>
      </c>
      <c r="J173" s="29">
        <f t="shared" si="6"/>
        <v>232.3</v>
      </c>
      <c r="K173" s="10"/>
    </row>
    <row r="174" spans="1:11" ht="15.75">
      <c r="A174" s="66" t="s">
        <v>328</v>
      </c>
      <c r="B174" s="31"/>
      <c r="C174" s="88"/>
      <c r="D174" s="21">
        <v>159</v>
      </c>
      <c r="E174" s="50">
        <v>59</v>
      </c>
      <c r="F174" s="23">
        <f>SUM(F175:F180)</f>
        <v>313.5</v>
      </c>
      <c r="G174" s="23">
        <f>SUM(G175:G180)</f>
        <v>79.5</v>
      </c>
      <c r="H174" s="23">
        <f>SUM(H175:H180)</f>
        <v>79.5</v>
      </c>
      <c r="I174" s="23">
        <f>SUM(I175:I180)</f>
        <v>75</v>
      </c>
      <c r="J174" s="23">
        <f>SUM(J175:J180)</f>
        <v>79.5</v>
      </c>
      <c r="K174" s="10"/>
    </row>
    <row r="175" spans="1:11" ht="15">
      <c r="A175" s="48"/>
      <c r="B175" s="77" t="s">
        <v>329</v>
      </c>
      <c r="C175" s="89"/>
      <c r="D175" s="21">
        <v>160</v>
      </c>
      <c r="E175" s="22" t="s">
        <v>330</v>
      </c>
      <c r="F175" s="29">
        <f>+F349</f>
        <v>313.5</v>
      </c>
      <c r="G175" s="29">
        <f>+G349</f>
        <v>79.5</v>
      </c>
      <c r="H175" s="29">
        <f>+H349</f>
        <v>79.5</v>
      </c>
      <c r="I175" s="29">
        <f>+I349</f>
        <v>75</v>
      </c>
      <c r="J175" s="29">
        <f>+J349</f>
        <v>79.5</v>
      </c>
      <c r="K175" s="10"/>
    </row>
    <row r="176" spans="1:11" ht="15">
      <c r="A176" s="48"/>
      <c r="B176" s="81" t="s">
        <v>331</v>
      </c>
      <c r="C176" s="90"/>
      <c r="D176" s="21">
        <v>161</v>
      </c>
      <c r="E176" s="22" t="s">
        <v>332</v>
      </c>
      <c r="F176" s="29">
        <f>+F506+F694</f>
        <v>0</v>
      </c>
      <c r="G176" s="29">
        <f>+G506+G694</f>
        <v>0</v>
      </c>
      <c r="H176" s="29">
        <f>+H506+H694</f>
        <v>0</v>
      </c>
      <c r="I176" s="29">
        <f>+I506+I694</f>
        <v>0</v>
      </c>
      <c r="J176" s="29">
        <f>+J506+J694</f>
        <v>0</v>
      </c>
      <c r="K176" s="10"/>
    </row>
    <row r="177" spans="1:11" ht="15">
      <c r="A177" s="76"/>
      <c r="B177" s="81" t="s">
        <v>333</v>
      </c>
      <c r="C177" s="88"/>
      <c r="D177" s="21">
        <v>162</v>
      </c>
      <c r="E177" s="22" t="s">
        <v>334</v>
      </c>
      <c r="F177" s="29">
        <f>+F350+F416+F466</f>
        <v>0</v>
      </c>
      <c r="G177" s="29">
        <f>+G350+G416+G466</f>
        <v>0</v>
      </c>
      <c r="H177" s="29">
        <f>+H350+H416+H466</f>
        <v>0</v>
      </c>
      <c r="I177" s="29">
        <f>+I350+I416+I466</f>
        <v>0</v>
      </c>
      <c r="J177" s="29">
        <f>+J350+J416+J466</f>
        <v>0</v>
      </c>
      <c r="K177" s="10"/>
    </row>
    <row r="178" spans="1:11" ht="15">
      <c r="A178" s="76"/>
      <c r="B178" s="81" t="s">
        <v>335</v>
      </c>
      <c r="C178" s="88"/>
      <c r="D178" s="21">
        <v>163</v>
      </c>
      <c r="E178" s="22" t="s">
        <v>336</v>
      </c>
      <c r="F178" s="29">
        <f aca="true" t="shared" si="7" ref="F178:J179">+F417</f>
        <v>0</v>
      </c>
      <c r="G178" s="29">
        <f t="shared" si="7"/>
        <v>0</v>
      </c>
      <c r="H178" s="29">
        <f t="shared" si="7"/>
        <v>0</v>
      </c>
      <c r="I178" s="29">
        <f t="shared" si="7"/>
        <v>0</v>
      </c>
      <c r="J178" s="29">
        <f t="shared" si="7"/>
        <v>0</v>
      </c>
      <c r="K178" s="10"/>
    </row>
    <row r="179" spans="1:11" ht="15">
      <c r="A179" s="76"/>
      <c r="B179" s="81" t="s">
        <v>337</v>
      </c>
      <c r="C179" s="88"/>
      <c r="D179" s="21">
        <v>164</v>
      </c>
      <c r="E179" s="22" t="s">
        <v>338</v>
      </c>
      <c r="F179" s="29">
        <f t="shared" si="7"/>
        <v>0</v>
      </c>
      <c r="G179" s="29">
        <f t="shared" si="7"/>
        <v>0</v>
      </c>
      <c r="H179" s="29">
        <f t="shared" si="7"/>
        <v>0</v>
      </c>
      <c r="I179" s="29">
        <f t="shared" si="7"/>
        <v>0</v>
      </c>
      <c r="J179" s="29">
        <f t="shared" si="7"/>
        <v>0</v>
      </c>
      <c r="K179" s="10"/>
    </row>
    <row r="180" spans="1:11" ht="15">
      <c r="A180" s="76"/>
      <c r="B180" s="81" t="s">
        <v>339</v>
      </c>
      <c r="C180" s="88"/>
      <c r="D180" s="21">
        <v>165</v>
      </c>
      <c r="E180" s="22" t="s">
        <v>340</v>
      </c>
      <c r="F180" s="29">
        <f>+F219</f>
        <v>0</v>
      </c>
      <c r="G180" s="29">
        <f>+G219</f>
        <v>0</v>
      </c>
      <c r="H180" s="29">
        <f>+H219</f>
        <v>0</v>
      </c>
      <c r="I180" s="29">
        <f>+I219</f>
        <v>0</v>
      </c>
      <c r="J180" s="29">
        <f>+J219</f>
        <v>0</v>
      </c>
      <c r="K180" s="10"/>
    </row>
    <row r="181" spans="1:11" ht="15.75">
      <c r="A181" s="91" t="s">
        <v>341</v>
      </c>
      <c r="B181" s="31"/>
      <c r="C181" s="92"/>
      <c r="D181" s="21">
        <v>166</v>
      </c>
      <c r="E181" s="50">
        <v>70</v>
      </c>
      <c r="F181" s="23">
        <f>+F182+F189</f>
        <v>5863</v>
      </c>
      <c r="G181" s="23">
        <f>+G182+G189</f>
        <v>1228</v>
      </c>
      <c r="H181" s="65">
        <f>H182</f>
        <v>2118.21</v>
      </c>
      <c r="I181" s="65">
        <f>+I182+I189</f>
        <v>938.1199999999999</v>
      </c>
      <c r="J181" s="23">
        <f>+J182+J189</f>
        <v>1578.67</v>
      </c>
      <c r="K181" s="10"/>
    </row>
    <row r="182" spans="1:11" ht="15.75">
      <c r="A182" s="76" t="s">
        <v>342</v>
      </c>
      <c r="B182" s="31"/>
      <c r="C182" s="54"/>
      <c r="D182" s="21">
        <v>167</v>
      </c>
      <c r="E182" s="50">
        <v>71</v>
      </c>
      <c r="F182" s="23">
        <f>+F183+F188</f>
        <v>5863</v>
      </c>
      <c r="G182" s="23">
        <f>+G183+G188</f>
        <v>1228</v>
      </c>
      <c r="H182" s="23">
        <f>+H183+H188</f>
        <v>2118.21</v>
      </c>
      <c r="I182" s="23">
        <f>+I183+I188</f>
        <v>938.1199999999999</v>
      </c>
      <c r="J182" s="23">
        <f>+J183+J188</f>
        <v>1578.67</v>
      </c>
      <c r="K182" s="10"/>
    </row>
    <row r="183" spans="1:11" ht="24.75" customHeight="1">
      <c r="A183" s="48"/>
      <c r="B183" s="226" t="s">
        <v>343</v>
      </c>
      <c r="C183" s="226"/>
      <c r="D183" s="21">
        <v>168</v>
      </c>
      <c r="E183" s="22" t="s">
        <v>344</v>
      </c>
      <c r="F183" s="29">
        <f>SUM(F184:F187)</f>
        <v>5202</v>
      </c>
      <c r="G183" s="29">
        <f>SUM(G184:G187)</f>
        <v>1228</v>
      </c>
      <c r="H183" s="29">
        <f>SUM(H184:H187)</f>
        <v>1893.21</v>
      </c>
      <c r="I183" s="29">
        <f>SUM(I184:I187)</f>
        <v>827.1199999999999</v>
      </c>
      <c r="J183" s="29">
        <f>SUM(J184:J187)</f>
        <v>1253.67</v>
      </c>
      <c r="K183" s="10"/>
    </row>
    <row r="184" spans="1:11" ht="15">
      <c r="A184" s="48"/>
      <c r="B184" s="77"/>
      <c r="C184" s="93" t="s">
        <v>345</v>
      </c>
      <c r="D184" s="21">
        <v>169</v>
      </c>
      <c r="E184" s="94" t="s">
        <v>346</v>
      </c>
      <c r="F184" s="29">
        <f>+F223+F259+F304+F322+F354+F394+F422+F470+F510+F549+F580+F611+F635+F660+F698</f>
        <v>1530</v>
      </c>
      <c r="G184" s="29">
        <f>+G223+G259+G304+G322+G354+G394+G422+G470+G510+G549+G580+G611+G635+G660+G698</f>
        <v>1098</v>
      </c>
      <c r="H184" s="29">
        <f>+H223+H259+H304+H322+H354+H394+H422+H470+H510+H549+H580+H611+H635+H660+H698</f>
        <v>1218.21</v>
      </c>
      <c r="I184" s="29">
        <f>+I223+I259+I304+I322+I354+I394+I422+I470+I510+I549+I580+I611+I635+I660+I698</f>
        <v>-1162.88</v>
      </c>
      <c r="J184" s="29">
        <f>+J223+J259+J304+J322+J354+J394+J422+J470+J510+J549+J580+J611+J635+J660+J698</f>
        <v>376.67</v>
      </c>
      <c r="K184" s="10"/>
    </row>
    <row r="185" spans="1:11" ht="15">
      <c r="A185" s="95"/>
      <c r="B185" s="77"/>
      <c r="C185" s="96" t="s">
        <v>347</v>
      </c>
      <c r="D185" s="21">
        <v>170</v>
      </c>
      <c r="E185" s="94" t="s">
        <v>348</v>
      </c>
      <c r="F185" s="29">
        <f>+F224+F260+F323+F355+F395+F423+F471+F511+F550+F581+F612+F636+F661+F699</f>
        <v>55</v>
      </c>
      <c r="G185" s="29">
        <f>+G224+G260+G323+G355+G395+G423+G471+G511+G550+G581+G612+G636+G661+G699</f>
        <v>0</v>
      </c>
      <c r="H185" s="29">
        <f>+H224+H260+H323+H355+H395+H423+H471+H511+H550+H581+H612+H636+H661+H699</f>
        <v>75</v>
      </c>
      <c r="I185" s="29">
        <f>+I224+I260+I323+I355+I395+I423+I471+I511+I550+I581+I612+I636+I661+I699</f>
        <v>-20</v>
      </c>
      <c r="J185" s="29">
        <f>+J224+J260+J323+J355+J395+J423+J471+J511+J550+J581+J612+J636+J661+J699</f>
        <v>0</v>
      </c>
      <c r="K185" s="10"/>
    </row>
    <row r="186" spans="1:11" ht="15">
      <c r="A186" s="48"/>
      <c r="B186" s="77"/>
      <c r="C186" s="38" t="s">
        <v>349</v>
      </c>
      <c r="D186" s="21">
        <v>171</v>
      </c>
      <c r="E186" s="94" t="s">
        <v>350</v>
      </c>
      <c r="F186" s="29">
        <f aca="true" t="shared" si="8" ref="F186:J188">+F225+F261+F306+F324+F356+F396+F424+F472+F512+F551+F582+F613+F637+F662+F700</f>
        <v>20</v>
      </c>
      <c r="G186" s="29">
        <f t="shared" si="8"/>
        <v>0</v>
      </c>
      <c r="H186" s="29">
        <f t="shared" si="8"/>
        <v>0</v>
      </c>
      <c r="I186" s="29">
        <f t="shared" si="8"/>
        <v>20</v>
      </c>
      <c r="J186" s="29">
        <f t="shared" si="8"/>
        <v>0</v>
      </c>
      <c r="K186" s="10"/>
    </row>
    <row r="187" spans="1:11" ht="15">
      <c r="A187" s="48"/>
      <c r="B187" s="77"/>
      <c r="C187" s="89" t="s">
        <v>351</v>
      </c>
      <c r="D187" s="21">
        <v>172</v>
      </c>
      <c r="E187" s="97" t="s">
        <v>352</v>
      </c>
      <c r="F187" s="29">
        <f t="shared" si="8"/>
        <v>3597</v>
      </c>
      <c r="G187" s="29">
        <f t="shared" si="8"/>
        <v>130</v>
      </c>
      <c r="H187" s="29">
        <f t="shared" si="8"/>
        <v>600</v>
      </c>
      <c r="I187" s="29">
        <f t="shared" si="8"/>
        <v>1990</v>
      </c>
      <c r="J187" s="29">
        <f t="shared" si="8"/>
        <v>877</v>
      </c>
      <c r="K187" s="10"/>
    </row>
    <row r="188" spans="1:11" ht="15" customHeight="1">
      <c r="A188" s="48"/>
      <c r="B188" s="226" t="s">
        <v>353</v>
      </c>
      <c r="C188" s="226"/>
      <c r="D188" s="21">
        <v>173</v>
      </c>
      <c r="E188" s="97" t="s">
        <v>354</v>
      </c>
      <c r="F188" s="29">
        <f t="shared" si="8"/>
        <v>661</v>
      </c>
      <c r="G188" s="29">
        <f t="shared" si="8"/>
        <v>0</v>
      </c>
      <c r="H188" s="29">
        <f t="shared" si="8"/>
        <v>225</v>
      </c>
      <c r="I188" s="29">
        <f t="shared" si="8"/>
        <v>111</v>
      </c>
      <c r="J188" s="29">
        <f t="shared" si="8"/>
        <v>325</v>
      </c>
      <c r="K188" s="10"/>
    </row>
    <row r="189" spans="1:11" ht="15.75">
      <c r="A189" s="76" t="s">
        <v>355</v>
      </c>
      <c r="B189" s="77"/>
      <c r="C189" s="54"/>
      <c r="D189" s="21">
        <v>174</v>
      </c>
      <c r="E189" s="50">
        <v>72</v>
      </c>
      <c r="F189" s="23">
        <f>+F190</f>
        <v>0</v>
      </c>
      <c r="G189" s="23">
        <f>+G190</f>
        <v>0</v>
      </c>
      <c r="H189" s="23">
        <f>+H190</f>
        <v>0</v>
      </c>
      <c r="I189" s="65">
        <f>+I190</f>
        <v>0</v>
      </c>
      <c r="J189" s="23">
        <f>+J190</f>
        <v>0</v>
      </c>
      <c r="K189" s="10"/>
    </row>
    <row r="190" spans="1:11" ht="15">
      <c r="A190" s="48"/>
      <c r="B190" s="98" t="s">
        <v>356</v>
      </c>
      <c r="C190" s="54"/>
      <c r="D190" s="21">
        <v>175</v>
      </c>
      <c r="E190" s="22" t="s">
        <v>357</v>
      </c>
      <c r="F190" s="29">
        <f>SUM(F191:F192)</f>
        <v>0</v>
      </c>
      <c r="G190" s="29">
        <f>SUM(G191:G192)</f>
        <v>0</v>
      </c>
      <c r="H190" s="29">
        <f>SUM(H191:H192)</f>
        <v>0</v>
      </c>
      <c r="I190" s="29">
        <f>SUM(I191:I192)</f>
        <v>0</v>
      </c>
      <c r="J190" s="29">
        <f>SUM(J191:J192)</f>
        <v>0</v>
      </c>
      <c r="K190" s="10"/>
    </row>
    <row r="191" spans="1:11" ht="15">
      <c r="A191" s="48"/>
      <c r="B191" s="98"/>
      <c r="C191" s="40" t="s">
        <v>358</v>
      </c>
      <c r="D191" s="21">
        <v>176</v>
      </c>
      <c r="E191" s="22" t="s">
        <v>359</v>
      </c>
      <c r="F191" s="29">
        <f>+F230+F517+F556+F667</f>
        <v>0</v>
      </c>
      <c r="G191" s="29">
        <f>+G230+G517+G556+G667</f>
        <v>0</v>
      </c>
      <c r="H191" s="29">
        <f>+H230+H517+H556+H667</f>
        <v>0</v>
      </c>
      <c r="I191" s="29">
        <f>+I230+I517+I556+I667</f>
        <v>0</v>
      </c>
      <c r="J191" s="29">
        <f>+J230+J517+J556+J667</f>
        <v>0</v>
      </c>
      <c r="K191" s="10"/>
    </row>
    <row r="192" spans="1:11" ht="15">
      <c r="A192" s="48"/>
      <c r="B192" s="98"/>
      <c r="C192" s="40" t="s">
        <v>360</v>
      </c>
      <c r="D192" s="21">
        <v>177</v>
      </c>
      <c r="E192" s="22" t="s">
        <v>361</v>
      </c>
      <c r="F192" s="29">
        <f>+F231+F477+F518+F557+F587+F668</f>
        <v>0</v>
      </c>
      <c r="G192" s="29">
        <f>+G231+G477+G518+G557+G587+G668</f>
        <v>0</v>
      </c>
      <c r="H192" s="29">
        <v>0</v>
      </c>
      <c r="I192" s="29">
        <f>+I231+I477+I518+I557+I587+I668</f>
        <v>0</v>
      </c>
      <c r="J192" s="29">
        <f>+J231+J477+H518+J557+J587+J668</f>
        <v>0</v>
      </c>
      <c r="K192" s="10"/>
    </row>
    <row r="193" spans="1:11" ht="15.75">
      <c r="A193" s="91" t="s">
        <v>362</v>
      </c>
      <c r="B193" s="31"/>
      <c r="C193" s="40"/>
      <c r="D193" s="21">
        <v>178</v>
      </c>
      <c r="E193" s="50">
        <v>79</v>
      </c>
      <c r="F193" s="23">
        <f>+F232+F264+F359+F427+F478+F519+F558+F616+F669+F703</f>
        <v>0</v>
      </c>
      <c r="G193" s="23">
        <f>+G232+G264+G359+G427+G478+G519+G558+G616+G669+G703</f>
        <v>0</v>
      </c>
      <c r="H193" s="23">
        <f>+H232+H264+H359+H427+H478+H519+H558+H616+H669+H703</f>
        <v>0</v>
      </c>
      <c r="I193" s="23">
        <f>+I232+I264+I359+I427+I478+I519+I558+I616+I669+I703</f>
        <v>0</v>
      </c>
      <c r="J193" s="23">
        <f>+J232+J264+J359+J427+J478+J519+J558+J616+J669+J703</f>
        <v>0</v>
      </c>
      <c r="K193" s="10"/>
    </row>
    <row r="194" spans="1:11" ht="15.75">
      <c r="A194" s="76" t="s">
        <v>363</v>
      </c>
      <c r="B194" s="98"/>
      <c r="C194" s="40"/>
      <c r="D194" s="21">
        <v>179</v>
      </c>
      <c r="E194" s="50">
        <v>80</v>
      </c>
      <c r="F194" s="23">
        <f>+F195+F196</f>
        <v>0</v>
      </c>
      <c r="G194" s="23">
        <f>+G195+G196</f>
        <v>0</v>
      </c>
      <c r="H194" s="23">
        <f>+H195+H196</f>
        <v>0</v>
      </c>
      <c r="I194" s="23">
        <f>+I195+I196</f>
        <v>0</v>
      </c>
      <c r="J194" s="23">
        <f>+J195+J196</f>
        <v>0</v>
      </c>
      <c r="K194" s="10"/>
    </row>
    <row r="195" spans="1:11" ht="29.25" customHeight="1">
      <c r="A195" s="48"/>
      <c r="B195" s="226" t="s">
        <v>364</v>
      </c>
      <c r="C195" s="226"/>
      <c r="D195" s="21">
        <v>180</v>
      </c>
      <c r="E195" s="22" t="s">
        <v>365</v>
      </c>
      <c r="F195" s="29">
        <f aca="true" t="shared" si="9" ref="F195:J196">+F705</f>
        <v>0</v>
      </c>
      <c r="G195" s="29">
        <f t="shared" si="9"/>
        <v>0</v>
      </c>
      <c r="H195" s="29">
        <f t="shared" si="9"/>
        <v>0</v>
      </c>
      <c r="I195" s="29">
        <f t="shared" si="9"/>
        <v>0</v>
      </c>
      <c r="J195" s="29">
        <f t="shared" si="9"/>
        <v>0</v>
      </c>
      <c r="K195" s="10"/>
    </row>
    <row r="196" spans="1:11" ht="15">
      <c r="A196" s="48"/>
      <c r="B196" s="81" t="s">
        <v>366</v>
      </c>
      <c r="C196" s="81"/>
      <c r="D196" s="21">
        <v>181</v>
      </c>
      <c r="E196" s="22" t="s">
        <v>367</v>
      </c>
      <c r="F196" s="29">
        <f t="shared" si="9"/>
        <v>0</v>
      </c>
      <c r="G196" s="29">
        <f t="shared" si="9"/>
        <v>0</v>
      </c>
      <c r="H196" s="29">
        <f t="shared" si="9"/>
        <v>0</v>
      </c>
      <c r="I196" s="29">
        <f t="shared" si="9"/>
        <v>0</v>
      </c>
      <c r="J196" s="29">
        <f t="shared" si="9"/>
        <v>0</v>
      </c>
      <c r="K196" s="10"/>
    </row>
    <row r="197" spans="1:11" ht="15.75">
      <c r="A197" s="32" t="s">
        <v>368</v>
      </c>
      <c r="B197" s="77"/>
      <c r="C197" s="40"/>
      <c r="D197" s="21">
        <v>182</v>
      </c>
      <c r="E197" s="50">
        <v>81</v>
      </c>
      <c r="F197" s="23">
        <f>+F198+F199</f>
        <v>0</v>
      </c>
      <c r="G197" s="23">
        <f>+G198+G199</f>
        <v>0</v>
      </c>
      <c r="H197" s="23">
        <f>+H198+H199</f>
        <v>0</v>
      </c>
      <c r="I197" s="23">
        <f>+I198+I199</f>
        <v>0</v>
      </c>
      <c r="J197" s="23">
        <f>+J198+J199</f>
        <v>0</v>
      </c>
      <c r="K197" s="10"/>
    </row>
    <row r="198" spans="1:11" ht="15">
      <c r="A198" s="48"/>
      <c r="B198" s="81" t="s">
        <v>369</v>
      </c>
      <c r="C198" s="40"/>
      <c r="D198" s="21">
        <v>183</v>
      </c>
      <c r="E198" s="22" t="s">
        <v>370</v>
      </c>
      <c r="F198" s="29">
        <f>+F234+F266+F429+F521+F560+F618+F671</f>
        <v>0</v>
      </c>
      <c r="G198" s="29">
        <f>+G234+G266+G429+G521+G560+G618+G671</f>
        <v>0</v>
      </c>
      <c r="H198" s="29">
        <f>+H234+H266+H429+H521+H560+H618+H671</f>
        <v>0</v>
      </c>
      <c r="I198" s="29">
        <f>+I234+I266+I429+I521+I560+I618+I671</f>
        <v>0</v>
      </c>
      <c r="J198" s="29">
        <f>+J234+J266+J429+J521+J560+J618+J671</f>
        <v>0</v>
      </c>
      <c r="K198" s="10"/>
    </row>
    <row r="199" spans="1:11" ht="15">
      <c r="A199" s="48"/>
      <c r="B199" s="81" t="s">
        <v>371</v>
      </c>
      <c r="C199" s="40"/>
      <c r="D199" s="21">
        <v>184</v>
      </c>
      <c r="E199" s="22" t="s">
        <v>372</v>
      </c>
      <c r="F199" s="29">
        <f>+F235+F267+F430+F480+F522+F561+F619+F672+F708</f>
        <v>0</v>
      </c>
      <c r="G199" s="29">
        <f>+G235+G267+G430+G480+G522+G561+G619+G672+G708</f>
        <v>0</v>
      </c>
      <c r="H199" s="29">
        <f>+H235+H267+H430+H480+H522+H561+H619+H672+H708</f>
        <v>0</v>
      </c>
      <c r="I199" s="29">
        <f>+I235+I267+I430+I480+I522+I561+I619+I672+I708</f>
        <v>0</v>
      </c>
      <c r="J199" s="29">
        <f>+J235+J267+J430+J480+J522+J561+J619+J672+J708</f>
        <v>0</v>
      </c>
      <c r="K199" s="10"/>
    </row>
    <row r="200" spans="1:11" ht="15.75">
      <c r="A200" s="32" t="s">
        <v>373</v>
      </c>
      <c r="B200" s="31"/>
      <c r="C200" s="40"/>
      <c r="D200" s="21">
        <v>185</v>
      </c>
      <c r="E200" s="50">
        <v>90</v>
      </c>
      <c r="F200" s="23"/>
      <c r="G200" s="23"/>
      <c r="H200" s="23"/>
      <c r="I200" s="23"/>
      <c r="J200" s="37"/>
      <c r="K200" s="10"/>
    </row>
    <row r="201" spans="1:11" ht="15">
      <c r="A201" s="39"/>
      <c r="B201" s="99" t="s">
        <v>374</v>
      </c>
      <c r="C201" s="99"/>
      <c r="D201" s="21">
        <v>186</v>
      </c>
      <c r="E201" s="22" t="s">
        <v>375</v>
      </c>
      <c r="F201" s="29"/>
      <c r="G201" s="29"/>
      <c r="H201" s="29"/>
      <c r="I201" s="29"/>
      <c r="J201" s="33"/>
      <c r="K201" s="10"/>
    </row>
    <row r="202" spans="1:11" ht="15" customHeight="1">
      <c r="A202" s="39"/>
      <c r="B202" s="99" t="s">
        <v>376</v>
      </c>
      <c r="C202" s="99"/>
      <c r="D202" s="21">
        <v>187</v>
      </c>
      <c r="E202" s="22" t="s">
        <v>377</v>
      </c>
      <c r="F202" s="29"/>
      <c r="G202" s="29"/>
      <c r="H202" s="29"/>
      <c r="I202" s="29"/>
      <c r="J202" s="33"/>
      <c r="K202" s="10"/>
    </row>
    <row r="203" spans="1:11" ht="15" customHeight="1">
      <c r="A203" s="39"/>
      <c r="B203" s="99" t="s">
        <v>378</v>
      </c>
      <c r="C203" s="99"/>
      <c r="D203" s="21">
        <v>188</v>
      </c>
      <c r="E203" s="22" t="s">
        <v>379</v>
      </c>
      <c r="F203" s="29"/>
      <c r="G203" s="29"/>
      <c r="H203" s="29"/>
      <c r="I203" s="29"/>
      <c r="J203" s="33"/>
      <c r="K203" s="10"/>
    </row>
    <row r="204" spans="1:11" ht="15">
      <c r="A204" s="100"/>
      <c r="B204" s="101"/>
      <c r="C204" s="101"/>
      <c r="D204" s="21">
        <v>189</v>
      </c>
      <c r="E204" s="22"/>
      <c r="F204" s="29"/>
      <c r="G204" s="29"/>
      <c r="H204" s="29"/>
      <c r="I204" s="29"/>
      <c r="J204" s="33"/>
      <c r="K204" s="10"/>
    </row>
    <row r="205" spans="1:11" ht="15.75">
      <c r="A205" s="26" t="s">
        <v>380</v>
      </c>
      <c r="B205" s="102"/>
      <c r="C205" s="19"/>
      <c r="D205" s="103">
        <v>190</v>
      </c>
      <c r="E205" s="104" t="s">
        <v>381</v>
      </c>
      <c r="F205" s="23">
        <f>+F206+F240+F275+F284</f>
        <v>7267</v>
      </c>
      <c r="G205" s="23">
        <f>+G206+G240+G275+G284</f>
        <v>1830.5</v>
      </c>
      <c r="H205" s="23">
        <f>+H206+H240+H275+H284</f>
        <v>2183.71</v>
      </c>
      <c r="I205" s="23">
        <f>+I206+I240+I275+I284</f>
        <v>1583.9599999999998</v>
      </c>
      <c r="J205" s="23">
        <f>+J206+J240+J275+J284</f>
        <v>1668.8300000000002</v>
      </c>
      <c r="K205" s="10"/>
    </row>
    <row r="206" spans="1:11" ht="15.75">
      <c r="A206" s="105" t="s">
        <v>382</v>
      </c>
      <c r="B206" s="106"/>
      <c r="C206" s="107"/>
      <c r="D206" s="108">
        <v>191</v>
      </c>
      <c r="E206" s="109" t="s">
        <v>303</v>
      </c>
      <c r="F206" s="110">
        <f>F207+F220</f>
        <v>6480</v>
      </c>
      <c r="G206" s="110">
        <f>G207+G220</f>
        <v>1475</v>
      </c>
      <c r="H206" s="110">
        <f>H207+H220</f>
        <v>1823.21</v>
      </c>
      <c r="I206" s="110">
        <f>I207+I220</f>
        <v>1575.12</v>
      </c>
      <c r="J206" s="110">
        <f>J207+J220</f>
        <v>1606.67</v>
      </c>
      <c r="K206" s="10"/>
    </row>
    <row r="207" spans="1:11" ht="15">
      <c r="A207" s="111" t="s">
        <v>383</v>
      </c>
      <c r="B207" s="101"/>
      <c r="C207" s="101"/>
      <c r="D207" s="21">
        <v>192</v>
      </c>
      <c r="E207" s="22" t="s">
        <v>268</v>
      </c>
      <c r="F207" s="112">
        <f>F208+F209+F217</f>
        <v>5480</v>
      </c>
      <c r="G207" s="112">
        <f>G208+G209+G217</f>
        <v>1475</v>
      </c>
      <c r="H207" s="113">
        <f>H208+H209+H217</f>
        <v>1300</v>
      </c>
      <c r="I207" s="113">
        <f>I208+I209+I217</f>
        <v>1375</v>
      </c>
      <c r="J207" s="113">
        <f>J208+J209+J217</f>
        <v>1330</v>
      </c>
      <c r="K207" s="10"/>
    </row>
    <row r="208" spans="1:11" ht="15">
      <c r="A208" s="39" t="s">
        <v>384</v>
      </c>
      <c r="B208" s="114"/>
      <c r="C208" s="114"/>
      <c r="D208" s="21">
        <v>193</v>
      </c>
      <c r="E208" s="22">
        <v>10</v>
      </c>
      <c r="F208" s="112">
        <f>SUM(G208:J208)</f>
        <v>4630</v>
      </c>
      <c r="G208" s="112">
        <v>1300</v>
      </c>
      <c r="H208" s="112">
        <v>1100</v>
      </c>
      <c r="I208" s="112">
        <v>1100</v>
      </c>
      <c r="J208" s="115">
        <v>1130</v>
      </c>
      <c r="K208" s="10"/>
    </row>
    <row r="209" spans="1:11" ht="15">
      <c r="A209" s="32" t="s">
        <v>385</v>
      </c>
      <c r="B209" s="114"/>
      <c r="C209" s="114"/>
      <c r="D209" s="21">
        <v>194</v>
      </c>
      <c r="E209" s="22">
        <v>20</v>
      </c>
      <c r="F209" s="112">
        <f>SUM(G209:J209)</f>
        <v>750</v>
      </c>
      <c r="G209" s="112">
        <v>175</v>
      </c>
      <c r="H209" s="112">
        <v>200</v>
      </c>
      <c r="I209" s="112">
        <f>200</f>
        <v>200</v>
      </c>
      <c r="J209" s="115">
        <f>200-25</f>
        <v>175</v>
      </c>
      <c r="K209" s="10"/>
    </row>
    <row r="210" spans="1:11" ht="15">
      <c r="A210" s="76" t="s">
        <v>286</v>
      </c>
      <c r="B210" s="116"/>
      <c r="C210" s="101"/>
      <c r="D210" s="21">
        <v>195</v>
      </c>
      <c r="E210" s="22" t="s">
        <v>287</v>
      </c>
      <c r="F210" s="112"/>
      <c r="G210" s="112"/>
      <c r="H210" s="112"/>
      <c r="I210" s="112"/>
      <c r="J210" s="115"/>
      <c r="K210" s="10"/>
    </row>
    <row r="211" spans="1:11" ht="15">
      <c r="A211" s="95"/>
      <c r="B211" s="77" t="s">
        <v>288</v>
      </c>
      <c r="C211" s="101"/>
      <c r="D211" s="21">
        <v>196</v>
      </c>
      <c r="E211" s="22" t="s">
        <v>289</v>
      </c>
      <c r="F211" s="112"/>
      <c r="G211" s="112"/>
      <c r="H211" s="112"/>
      <c r="I211" s="112"/>
      <c r="J211" s="115"/>
      <c r="K211" s="10"/>
    </row>
    <row r="212" spans="1:11" ht="15">
      <c r="A212" s="95"/>
      <c r="B212" s="31"/>
      <c r="C212" s="117" t="s">
        <v>386</v>
      </c>
      <c r="D212" s="21">
        <v>197</v>
      </c>
      <c r="E212" s="22" t="s">
        <v>291</v>
      </c>
      <c r="F212" s="112"/>
      <c r="G212" s="112"/>
      <c r="H212" s="112"/>
      <c r="I212" s="112"/>
      <c r="J212" s="115"/>
      <c r="K212" s="10"/>
    </row>
    <row r="213" spans="1:11" ht="15">
      <c r="A213" s="76" t="s">
        <v>387</v>
      </c>
      <c r="B213" s="31"/>
      <c r="C213" s="77"/>
      <c r="D213" s="21">
        <v>198</v>
      </c>
      <c r="E213" s="22">
        <v>55</v>
      </c>
      <c r="F213" s="112"/>
      <c r="G213" s="112"/>
      <c r="H213" s="112"/>
      <c r="I213" s="112"/>
      <c r="J213" s="115"/>
      <c r="K213" s="10"/>
    </row>
    <row r="214" spans="1:11" ht="15">
      <c r="A214" s="48"/>
      <c r="B214" s="77" t="s">
        <v>307</v>
      </c>
      <c r="C214" s="77"/>
      <c r="D214" s="21">
        <v>199</v>
      </c>
      <c r="E214" s="22" t="s">
        <v>308</v>
      </c>
      <c r="F214" s="112"/>
      <c r="G214" s="112"/>
      <c r="H214" s="112"/>
      <c r="I214" s="112"/>
      <c r="J214" s="115"/>
      <c r="K214" s="10"/>
    </row>
    <row r="215" spans="1:11" ht="15">
      <c r="A215" s="76"/>
      <c r="B215" s="77"/>
      <c r="C215" s="40" t="s">
        <v>311</v>
      </c>
      <c r="D215" s="21">
        <v>200</v>
      </c>
      <c r="E215" s="22" t="s">
        <v>312</v>
      </c>
      <c r="F215" s="112"/>
      <c r="G215" s="112"/>
      <c r="H215" s="112"/>
      <c r="I215" s="112"/>
      <c r="J215" s="115"/>
      <c r="K215" s="10"/>
    </row>
    <row r="216" spans="1:11" ht="15">
      <c r="A216" s="76"/>
      <c r="B216" s="84"/>
      <c r="C216" s="54" t="s">
        <v>319</v>
      </c>
      <c r="D216" s="21">
        <v>201</v>
      </c>
      <c r="E216" s="22" t="s">
        <v>320</v>
      </c>
      <c r="F216" s="112"/>
      <c r="G216" s="112"/>
      <c r="H216" s="112"/>
      <c r="I216" s="112"/>
      <c r="J216" s="115"/>
      <c r="K216" s="10"/>
    </row>
    <row r="217" spans="1:11" ht="15">
      <c r="A217" s="76"/>
      <c r="B217" s="84"/>
      <c r="C217" s="54" t="s">
        <v>388</v>
      </c>
      <c r="D217" s="21"/>
      <c r="E217" s="22">
        <v>56</v>
      </c>
      <c r="F217" s="112">
        <f>G217+H217+I217+J217</f>
        <v>100</v>
      </c>
      <c r="G217" s="112"/>
      <c r="H217" s="112"/>
      <c r="I217" s="112">
        <v>75</v>
      </c>
      <c r="J217" s="115">
        <v>25</v>
      </c>
      <c r="K217" s="10"/>
    </row>
    <row r="218" spans="1:11" ht="15">
      <c r="A218" s="66" t="s">
        <v>328</v>
      </c>
      <c r="B218" s="31"/>
      <c r="C218" s="40"/>
      <c r="D218" s="21">
        <v>202</v>
      </c>
      <c r="E218" s="22">
        <v>59</v>
      </c>
      <c r="F218" s="112"/>
      <c r="G218" s="112"/>
      <c r="H218" s="112"/>
      <c r="I218" s="112"/>
      <c r="J218" s="115"/>
      <c r="K218" s="10"/>
    </row>
    <row r="219" spans="1:11" ht="15">
      <c r="A219" s="76"/>
      <c r="B219" s="81" t="s">
        <v>389</v>
      </c>
      <c r="C219" s="88"/>
      <c r="D219" s="21">
        <v>203</v>
      </c>
      <c r="E219" s="22" t="s">
        <v>340</v>
      </c>
      <c r="F219" s="112"/>
      <c r="G219" s="112"/>
      <c r="H219" s="112"/>
      <c r="I219" s="112"/>
      <c r="J219" s="115"/>
      <c r="K219" s="10"/>
    </row>
    <row r="220" spans="1:11" ht="15" customHeight="1">
      <c r="A220" s="91" t="s">
        <v>341</v>
      </c>
      <c r="B220" s="101"/>
      <c r="C220" s="101"/>
      <c r="D220" s="21">
        <v>204</v>
      </c>
      <c r="E220" s="22">
        <v>70</v>
      </c>
      <c r="F220" s="112">
        <f>F221+F228</f>
        <v>1000</v>
      </c>
      <c r="G220" s="112">
        <f>G221+G228</f>
        <v>0</v>
      </c>
      <c r="H220" s="112">
        <f>H221+H228</f>
        <v>523.21</v>
      </c>
      <c r="I220" s="112">
        <f>I221+I228</f>
        <v>200.12</v>
      </c>
      <c r="J220" s="115">
        <f>J221+J228</f>
        <v>276.67</v>
      </c>
      <c r="K220" s="10"/>
    </row>
    <row r="221" spans="1:11" ht="15" customHeight="1">
      <c r="A221" s="76" t="s">
        <v>342</v>
      </c>
      <c r="B221" s="54"/>
      <c r="C221" s="114"/>
      <c r="D221" s="21">
        <v>205</v>
      </c>
      <c r="E221" s="22">
        <v>71</v>
      </c>
      <c r="F221" s="112">
        <f>F222+F227</f>
        <v>1000</v>
      </c>
      <c r="G221" s="112">
        <f>G222+G227</f>
        <v>0</v>
      </c>
      <c r="H221" s="112">
        <f>H222+H227</f>
        <v>523.21</v>
      </c>
      <c r="I221" s="112">
        <f>I222+I227</f>
        <v>200.12</v>
      </c>
      <c r="J221" s="115">
        <f>J222+J227</f>
        <v>276.67</v>
      </c>
      <c r="K221" s="10"/>
    </row>
    <row r="222" spans="1:11" ht="15">
      <c r="A222" s="95"/>
      <c r="B222" s="77" t="s">
        <v>390</v>
      </c>
      <c r="C222" s="101"/>
      <c r="D222" s="21">
        <v>206</v>
      </c>
      <c r="E222" s="22" t="s">
        <v>344</v>
      </c>
      <c r="F222" s="112">
        <f>F223+F224+F225+F226</f>
        <v>1000</v>
      </c>
      <c r="G222" s="112">
        <f>G223+G224+G225+G226</f>
        <v>0</v>
      </c>
      <c r="H222" s="112">
        <f>H223+H224+H225+H226</f>
        <v>523.21</v>
      </c>
      <c r="I222" s="112">
        <f>I223+I224+I225+I226</f>
        <v>200.12</v>
      </c>
      <c r="J222" s="115">
        <f>J223+J224+J225+J226</f>
        <v>276.67</v>
      </c>
      <c r="K222" s="10"/>
    </row>
    <row r="223" spans="1:11" ht="15">
      <c r="A223" s="95"/>
      <c r="B223" s="77"/>
      <c r="C223" s="93" t="s">
        <v>345</v>
      </c>
      <c r="D223" s="21">
        <v>207</v>
      </c>
      <c r="E223" s="94" t="s">
        <v>346</v>
      </c>
      <c r="F223" s="112">
        <f>SUM(G223:J223)</f>
        <v>1000</v>
      </c>
      <c r="G223" s="112">
        <v>0</v>
      </c>
      <c r="H223" s="112">
        <v>523.21</v>
      </c>
      <c r="I223" s="112">
        <v>200.12</v>
      </c>
      <c r="J223" s="115">
        <v>276.67</v>
      </c>
      <c r="K223" s="10"/>
    </row>
    <row r="224" spans="1:11" ht="15">
      <c r="A224" s="95"/>
      <c r="B224" s="77"/>
      <c r="C224" s="96" t="s">
        <v>347</v>
      </c>
      <c r="D224" s="21">
        <v>208</v>
      </c>
      <c r="E224" s="94" t="s">
        <v>348</v>
      </c>
      <c r="F224" s="112">
        <f>SUM(G224:J224)</f>
        <v>0</v>
      </c>
      <c r="G224" s="112"/>
      <c r="H224" s="112"/>
      <c r="I224" s="118"/>
      <c r="J224" s="115"/>
      <c r="K224" s="10"/>
    </row>
    <row r="225" spans="1:11" ht="15">
      <c r="A225" s="95"/>
      <c r="B225" s="77"/>
      <c r="C225" s="89" t="s">
        <v>391</v>
      </c>
      <c r="D225" s="21">
        <v>209</v>
      </c>
      <c r="E225" s="94" t="s">
        <v>350</v>
      </c>
      <c r="F225" s="112"/>
      <c r="G225" s="112"/>
      <c r="H225" s="112"/>
      <c r="I225" s="112"/>
      <c r="J225" s="115"/>
      <c r="K225" s="10"/>
    </row>
    <row r="226" spans="1:11" ht="15">
      <c r="A226" s="95"/>
      <c r="B226" s="77"/>
      <c r="C226" s="89" t="s">
        <v>351</v>
      </c>
      <c r="D226" s="21">
        <v>210</v>
      </c>
      <c r="E226" s="97" t="s">
        <v>352</v>
      </c>
      <c r="F226" s="112">
        <f>SUM(G226:J226)</f>
        <v>0</v>
      </c>
      <c r="G226" s="112"/>
      <c r="H226" s="112">
        <v>0</v>
      </c>
      <c r="I226" s="112"/>
      <c r="J226" s="115"/>
      <c r="K226" s="10"/>
    </row>
    <row r="227" spans="1:11" ht="15" customHeight="1">
      <c r="A227" s="95"/>
      <c r="B227" s="226" t="s">
        <v>392</v>
      </c>
      <c r="C227" s="226"/>
      <c r="D227" s="21">
        <v>211</v>
      </c>
      <c r="E227" s="97" t="s">
        <v>354</v>
      </c>
      <c r="F227" s="112"/>
      <c r="G227" s="112"/>
      <c r="H227" s="112"/>
      <c r="I227" s="112"/>
      <c r="J227" s="115"/>
      <c r="K227" s="10"/>
    </row>
    <row r="228" spans="1:11" ht="15">
      <c r="A228" s="119" t="s">
        <v>355</v>
      </c>
      <c r="B228" s="120"/>
      <c r="C228" s="121"/>
      <c r="D228" s="21">
        <v>212</v>
      </c>
      <c r="E228" s="22">
        <v>72</v>
      </c>
      <c r="F228" s="112"/>
      <c r="G228" s="112"/>
      <c r="H228" s="112"/>
      <c r="I228" s="112"/>
      <c r="J228" s="115"/>
      <c r="K228" s="10"/>
    </row>
    <row r="229" spans="1:11" ht="15">
      <c r="A229" s="122"/>
      <c r="B229" s="98" t="s">
        <v>356</v>
      </c>
      <c r="C229" s="121"/>
      <c r="D229" s="21">
        <v>213</v>
      </c>
      <c r="E229" s="22" t="s">
        <v>357</v>
      </c>
      <c r="F229" s="29"/>
      <c r="G229" s="29"/>
      <c r="H229" s="29"/>
      <c r="I229" s="29"/>
      <c r="J229" s="33"/>
      <c r="K229" s="10"/>
    </row>
    <row r="230" spans="1:11" ht="15">
      <c r="A230" s="122"/>
      <c r="B230" s="123"/>
      <c r="C230" s="40" t="s">
        <v>358</v>
      </c>
      <c r="D230" s="21">
        <v>214</v>
      </c>
      <c r="E230" s="22" t="s">
        <v>359</v>
      </c>
      <c r="F230" s="29"/>
      <c r="G230" s="29"/>
      <c r="H230" s="29"/>
      <c r="I230" s="29"/>
      <c r="J230" s="33"/>
      <c r="K230" s="10"/>
    </row>
    <row r="231" spans="1:11" ht="15">
      <c r="A231" s="122"/>
      <c r="B231" s="123"/>
      <c r="C231" s="40" t="s">
        <v>360</v>
      </c>
      <c r="D231" s="21">
        <v>215</v>
      </c>
      <c r="E231" s="22" t="s">
        <v>361</v>
      </c>
      <c r="F231" s="29"/>
      <c r="G231" s="29"/>
      <c r="H231" s="29"/>
      <c r="I231" s="29"/>
      <c r="J231" s="33"/>
      <c r="K231" s="10"/>
    </row>
    <row r="232" spans="1:11" ht="15">
      <c r="A232" s="91" t="s">
        <v>362</v>
      </c>
      <c r="B232" s="31"/>
      <c r="C232" s="40"/>
      <c r="D232" s="21">
        <v>216</v>
      </c>
      <c r="E232" s="22">
        <v>79</v>
      </c>
      <c r="F232" s="29"/>
      <c r="G232" s="29"/>
      <c r="H232" s="29"/>
      <c r="I232" s="29"/>
      <c r="J232" s="33"/>
      <c r="K232" s="10"/>
    </row>
    <row r="233" spans="1:11" ht="15">
      <c r="A233" s="32" t="s">
        <v>368</v>
      </c>
      <c r="B233" s="77"/>
      <c r="C233" s="40"/>
      <c r="D233" s="21">
        <v>217</v>
      </c>
      <c r="E233" s="22">
        <v>81</v>
      </c>
      <c r="F233" s="29"/>
      <c r="G233" s="29"/>
      <c r="H233" s="29"/>
      <c r="I233" s="29"/>
      <c r="J233" s="33"/>
      <c r="K233" s="10"/>
    </row>
    <row r="234" spans="1:11" ht="15" customHeight="1">
      <c r="A234" s="48"/>
      <c r="B234" s="81" t="s">
        <v>393</v>
      </c>
      <c r="C234" s="40"/>
      <c r="D234" s="21">
        <v>218</v>
      </c>
      <c r="E234" s="22" t="s">
        <v>370</v>
      </c>
      <c r="F234" s="29"/>
      <c r="G234" s="29"/>
      <c r="H234" s="29"/>
      <c r="I234" s="29"/>
      <c r="J234" s="33"/>
      <c r="K234" s="10"/>
    </row>
    <row r="235" spans="1:11" ht="15" customHeight="1">
      <c r="A235" s="48"/>
      <c r="B235" s="81" t="s">
        <v>371</v>
      </c>
      <c r="C235" s="40"/>
      <c r="D235" s="21">
        <v>219</v>
      </c>
      <c r="E235" s="22" t="s">
        <v>372</v>
      </c>
      <c r="F235" s="29"/>
      <c r="G235" s="29"/>
      <c r="H235" s="29"/>
      <c r="I235" s="29"/>
      <c r="J235" s="33"/>
      <c r="K235" s="10"/>
    </row>
    <row r="236" spans="1:11" ht="15">
      <c r="A236" s="124" t="s">
        <v>394</v>
      </c>
      <c r="B236" s="125"/>
      <c r="C236" s="125"/>
      <c r="D236" s="21">
        <v>220</v>
      </c>
      <c r="E236" s="22"/>
      <c r="F236" s="29"/>
      <c r="G236" s="29"/>
      <c r="H236" s="29"/>
      <c r="I236" s="29"/>
      <c r="J236" s="33"/>
      <c r="K236" s="10"/>
    </row>
    <row r="237" spans="1:11" ht="15">
      <c r="A237" s="126"/>
      <c r="B237" s="127" t="s">
        <v>395</v>
      </c>
      <c r="C237" s="19"/>
      <c r="D237" s="21">
        <v>221</v>
      </c>
      <c r="E237" s="22" t="s">
        <v>396</v>
      </c>
      <c r="F237" s="112">
        <f>F206</f>
        <v>6480</v>
      </c>
      <c r="G237" s="112">
        <f>G206</f>
        <v>1475</v>
      </c>
      <c r="H237" s="112">
        <f>H206</f>
        <v>1823.21</v>
      </c>
      <c r="I237" s="112">
        <f>I206</f>
        <v>1575.12</v>
      </c>
      <c r="J237" s="112">
        <f>J206</f>
        <v>1606.67</v>
      </c>
      <c r="K237" s="10"/>
    </row>
    <row r="238" spans="1:11" ht="15">
      <c r="A238" s="126"/>
      <c r="B238" s="127"/>
      <c r="C238" s="127" t="s">
        <v>397</v>
      </c>
      <c r="D238" s="21">
        <v>222</v>
      </c>
      <c r="E238" s="22" t="s">
        <v>398</v>
      </c>
      <c r="F238" s="29">
        <f>F237</f>
        <v>6480</v>
      </c>
      <c r="G238" s="29">
        <f>G237</f>
        <v>1475</v>
      </c>
      <c r="H238" s="29">
        <f>H237</f>
        <v>1823.21</v>
      </c>
      <c r="I238" s="29">
        <f>I237</f>
        <v>1575.12</v>
      </c>
      <c r="J238" s="33">
        <f>J237</f>
        <v>1606.67</v>
      </c>
      <c r="K238" s="10"/>
    </row>
    <row r="239" spans="1:11" ht="15">
      <c r="A239" s="128"/>
      <c r="B239" s="114"/>
      <c r="C239" s="114"/>
      <c r="D239" s="103">
        <v>223</v>
      </c>
      <c r="E239" s="22"/>
      <c r="F239" s="29"/>
      <c r="G239" s="29"/>
      <c r="H239" s="29"/>
      <c r="I239" s="29"/>
      <c r="J239" s="33"/>
      <c r="K239" s="10"/>
    </row>
    <row r="240" spans="1:11" ht="15.75">
      <c r="A240" s="129" t="s">
        <v>399</v>
      </c>
      <c r="B240" s="106"/>
      <c r="C240" s="107"/>
      <c r="D240" s="108">
        <v>224</v>
      </c>
      <c r="E240" s="109" t="s">
        <v>400</v>
      </c>
      <c r="F240" s="130">
        <f>F241</f>
        <v>687</v>
      </c>
      <c r="G240" s="130">
        <f>G241</f>
        <v>330.5</v>
      </c>
      <c r="H240" s="131">
        <f>H241</f>
        <v>335.5</v>
      </c>
      <c r="I240" s="131">
        <f>I241</f>
        <v>-16.159999999999997</v>
      </c>
      <c r="J240" s="131">
        <f>J241</f>
        <v>37.16</v>
      </c>
      <c r="K240" s="10"/>
    </row>
    <row r="241" spans="1:11" ht="15">
      <c r="A241" s="111" t="s">
        <v>383</v>
      </c>
      <c r="B241" s="101"/>
      <c r="C241" s="101"/>
      <c r="D241" s="21">
        <v>225</v>
      </c>
      <c r="E241" s="22" t="s">
        <v>268</v>
      </c>
      <c r="F241" s="29">
        <f>F242+F243+F245+F251</f>
        <v>687</v>
      </c>
      <c r="G241" s="29">
        <f>G242+G243+G245+G251</f>
        <v>330.5</v>
      </c>
      <c r="H241" s="132">
        <f>H242+H243+H245+H251</f>
        <v>335.5</v>
      </c>
      <c r="I241" s="132">
        <f>I242+I243+I245+I251</f>
        <v>-16.159999999999997</v>
      </c>
      <c r="J241" s="132">
        <f>J242+J243+J245+J251</f>
        <v>37.16</v>
      </c>
      <c r="K241" s="10"/>
    </row>
    <row r="242" spans="1:11" ht="15">
      <c r="A242" s="39" t="s">
        <v>384</v>
      </c>
      <c r="B242" s="114"/>
      <c r="C242" s="114"/>
      <c r="D242" s="21">
        <v>226</v>
      </c>
      <c r="E242" s="22">
        <v>10</v>
      </c>
      <c r="F242" s="29">
        <f>SUM(G242:J242)</f>
        <v>152</v>
      </c>
      <c r="G242" s="29">
        <v>50.5</v>
      </c>
      <c r="H242" s="29">
        <v>50.5</v>
      </c>
      <c r="I242" s="29">
        <v>23.84</v>
      </c>
      <c r="J242" s="33">
        <v>27.16</v>
      </c>
      <c r="K242" s="10"/>
    </row>
    <row r="243" spans="1:11" ht="15">
      <c r="A243" s="32" t="s">
        <v>385</v>
      </c>
      <c r="B243" s="114"/>
      <c r="C243" s="114"/>
      <c r="D243" s="21">
        <v>227</v>
      </c>
      <c r="E243" s="22">
        <v>20</v>
      </c>
      <c r="F243" s="29">
        <f>SUM(G243:J243)</f>
        <v>35</v>
      </c>
      <c r="G243" s="29">
        <v>5</v>
      </c>
      <c r="H243" s="29">
        <v>10</v>
      </c>
      <c r="I243" s="29">
        <v>10</v>
      </c>
      <c r="J243" s="33">
        <v>10</v>
      </c>
      <c r="K243" s="10"/>
    </row>
    <row r="244" spans="1:11" ht="15">
      <c r="A244" s="66" t="s">
        <v>401</v>
      </c>
      <c r="B244" s="81"/>
      <c r="C244" s="114"/>
      <c r="D244" s="21">
        <v>228</v>
      </c>
      <c r="E244" s="22">
        <v>50</v>
      </c>
      <c r="F244" s="29"/>
      <c r="G244" s="29"/>
      <c r="H244" s="29"/>
      <c r="I244" s="29"/>
      <c r="J244" s="33"/>
      <c r="K244" s="10"/>
    </row>
    <row r="245" spans="1:11" ht="15">
      <c r="A245" s="95"/>
      <c r="B245" s="77" t="s">
        <v>402</v>
      </c>
      <c r="C245" s="114"/>
      <c r="D245" s="21">
        <v>229</v>
      </c>
      <c r="E245" s="22" t="s">
        <v>285</v>
      </c>
      <c r="F245" s="29">
        <f>SUM(G245:J245)</f>
        <v>0</v>
      </c>
      <c r="G245" s="29">
        <v>25</v>
      </c>
      <c r="H245" s="29">
        <v>25</v>
      </c>
      <c r="I245" s="29">
        <v>-50</v>
      </c>
      <c r="J245" s="33">
        <v>0</v>
      </c>
      <c r="K245" s="10"/>
    </row>
    <row r="246" spans="1:11" ht="15">
      <c r="A246" s="76" t="s">
        <v>286</v>
      </c>
      <c r="B246" s="116"/>
      <c r="C246" s="101"/>
      <c r="D246" s="21">
        <v>230</v>
      </c>
      <c r="E246" s="22" t="s">
        <v>287</v>
      </c>
      <c r="F246" s="29"/>
      <c r="G246" s="29"/>
      <c r="H246" s="29"/>
      <c r="I246" s="29"/>
      <c r="J246" s="33"/>
      <c r="K246" s="10"/>
    </row>
    <row r="247" spans="1:11" ht="15">
      <c r="A247" s="95"/>
      <c r="B247" s="77" t="s">
        <v>288</v>
      </c>
      <c r="C247" s="101"/>
      <c r="D247" s="21">
        <v>231</v>
      </c>
      <c r="E247" s="22" t="s">
        <v>289</v>
      </c>
      <c r="F247" s="29"/>
      <c r="G247" s="29"/>
      <c r="H247" s="29"/>
      <c r="I247" s="29"/>
      <c r="J247" s="33"/>
      <c r="K247" s="10"/>
    </row>
    <row r="248" spans="1:11" ht="15">
      <c r="A248" s="95"/>
      <c r="B248" s="31"/>
      <c r="C248" s="117" t="s">
        <v>386</v>
      </c>
      <c r="D248" s="21">
        <v>232</v>
      </c>
      <c r="E248" s="22" t="s">
        <v>291</v>
      </c>
      <c r="F248" s="29"/>
      <c r="G248" s="29"/>
      <c r="H248" s="29"/>
      <c r="I248" s="29"/>
      <c r="J248" s="33"/>
      <c r="K248" s="10"/>
    </row>
    <row r="249" spans="1:11" ht="25.5">
      <c r="A249" s="95"/>
      <c r="B249" s="31"/>
      <c r="C249" s="133" t="s">
        <v>298</v>
      </c>
      <c r="D249" s="21">
        <v>233</v>
      </c>
      <c r="E249" s="22" t="s">
        <v>299</v>
      </c>
      <c r="F249" s="29"/>
      <c r="G249" s="29"/>
      <c r="H249" s="29"/>
      <c r="I249" s="29"/>
      <c r="J249" s="33"/>
      <c r="K249" s="10"/>
    </row>
    <row r="250" spans="1:11" ht="15">
      <c r="A250" s="76" t="s">
        <v>306</v>
      </c>
      <c r="B250" s="31"/>
      <c r="C250" s="77"/>
      <c r="D250" s="21">
        <v>234</v>
      </c>
      <c r="E250" s="22">
        <v>55</v>
      </c>
      <c r="F250" s="29">
        <f>F251</f>
        <v>500</v>
      </c>
      <c r="G250" s="29">
        <f>SUM(G252:G255)</f>
        <v>250</v>
      </c>
      <c r="H250" s="29">
        <f>SUM(H252:H255)</f>
        <v>250</v>
      </c>
      <c r="I250" s="29">
        <f>SUM(I252:I255)</f>
        <v>0</v>
      </c>
      <c r="J250" s="33">
        <f>SUM(J252:J255)</f>
        <v>0</v>
      </c>
      <c r="K250" s="10"/>
    </row>
    <row r="251" spans="1:11" ht="15">
      <c r="A251" s="48"/>
      <c r="B251" s="77" t="s">
        <v>307</v>
      </c>
      <c r="C251" s="77"/>
      <c r="D251" s="21">
        <v>235</v>
      </c>
      <c r="E251" s="22" t="s">
        <v>308</v>
      </c>
      <c r="F251" s="29">
        <f>F255</f>
        <v>500</v>
      </c>
      <c r="G251" s="29">
        <f>G250</f>
        <v>250</v>
      </c>
      <c r="H251" s="29">
        <f>H250</f>
        <v>250</v>
      </c>
      <c r="I251" s="29">
        <f>I250</f>
        <v>0</v>
      </c>
      <c r="J251" s="33">
        <f>J250</f>
        <v>0</v>
      </c>
      <c r="K251" s="10"/>
    </row>
    <row r="252" spans="1:11" ht="15">
      <c r="A252" s="76"/>
      <c r="B252" s="77"/>
      <c r="C252" s="40" t="s">
        <v>309</v>
      </c>
      <c r="D252" s="21">
        <v>236</v>
      </c>
      <c r="E252" s="22" t="s">
        <v>310</v>
      </c>
      <c r="F252" s="29"/>
      <c r="G252" s="29"/>
      <c r="H252" s="29"/>
      <c r="I252" s="29"/>
      <c r="J252" s="33"/>
      <c r="K252" s="10"/>
    </row>
    <row r="253" spans="1:11" ht="15">
      <c r="A253" s="76"/>
      <c r="B253" s="77"/>
      <c r="C253" s="40" t="s">
        <v>311</v>
      </c>
      <c r="D253" s="21">
        <v>237</v>
      </c>
      <c r="E253" s="22" t="s">
        <v>312</v>
      </c>
      <c r="F253" s="29"/>
      <c r="G253" s="29"/>
      <c r="H253" s="29"/>
      <c r="I253" s="29"/>
      <c r="J253" s="33"/>
      <c r="K253" s="10"/>
    </row>
    <row r="254" spans="1:11" ht="15">
      <c r="A254" s="76"/>
      <c r="B254" s="84"/>
      <c r="C254" s="40" t="s">
        <v>315</v>
      </c>
      <c r="D254" s="21">
        <v>238</v>
      </c>
      <c r="E254" s="22" t="s">
        <v>316</v>
      </c>
      <c r="F254" s="29"/>
      <c r="G254" s="29"/>
      <c r="H254" s="29"/>
      <c r="I254" s="29"/>
      <c r="J254" s="33"/>
      <c r="K254" s="10"/>
    </row>
    <row r="255" spans="1:11" ht="15">
      <c r="A255" s="76"/>
      <c r="B255" s="84"/>
      <c r="C255" s="54" t="s">
        <v>319</v>
      </c>
      <c r="D255" s="21">
        <v>239</v>
      </c>
      <c r="E255" s="22" t="s">
        <v>320</v>
      </c>
      <c r="F255" s="29">
        <f>SUM(G255:J255)</f>
        <v>500</v>
      </c>
      <c r="G255" s="29">
        <v>250</v>
      </c>
      <c r="H255" s="29">
        <v>250</v>
      </c>
      <c r="I255" s="29">
        <v>0</v>
      </c>
      <c r="J255" s="33"/>
      <c r="K255" s="10"/>
    </row>
    <row r="256" spans="1:11" ht="15">
      <c r="A256" s="91" t="s">
        <v>341</v>
      </c>
      <c r="B256" s="101"/>
      <c r="C256" s="101"/>
      <c r="D256" s="21">
        <v>240</v>
      </c>
      <c r="E256" s="22">
        <v>70</v>
      </c>
      <c r="F256" s="29"/>
      <c r="G256" s="29"/>
      <c r="H256" s="29"/>
      <c r="I256" s="29"/>
      <c r="J256" s="33"/>
      <c r="K256" s="10"/>
    </row>
    <row r="257" spans="1:11" ht="15">
      <c r="A257" s="76" t="s">
        <v>342</v>
      </c>
      <c r="B257" s="54"/>
      <c r="C257" s="114"/>
      <c r="D257" s="21">
        <v>241</v>
      </c>
      <c r="E257" s="22">
        <v>71</v>
      </c>
      <c r="F257" s="29"/>
      <c r="G257" s="29"/>
      <c r="H257" s="29"/>
      <c r="I257" s="29"/>
      <c r="J257" s="33"/>
      <c r="K257" s="10"/>
    </row>
    <row r="258" spans="1:11" ht="15" customHeight="1">
      <c r="A258" s="95"/>
      <c r="B258" s="77" t="s">
        <v>390</v>
      </c>
      <c r="C258" s="101"/>
      <c r="D258" s="21">
        <v>242</v>
      </c>
      <c r="E258" s="22" t="s">
        <v>344</v>
      </c>
      <c r="F258" s="29"/>
      <c r="G258" s="29"/>
      <c r="H258" s="29"/>
      <c r="I258" s="29"/>
      <c r="J258" s="33"/>
      <c r="K258" s="10"/>
    </row>
    <row r="259" spans="1:11" ht="15" customHeight="1">
      <c r="A259" s="95"/>
      <c r="B259" s="77"/>
      <c r="C259" s="93" t="s">
        <v>345</v>
      </c>
      <c r="D259" s="21">
        <v>243</v>
      </c>
      <c r="E259" s="94" t="s">
        <v>346</v>
      </c>
      <c r="F259" s="29"/>
      <c r="G259" s="29"/>
      <c r="H259" s="29"/>
      <c r="I259" s="29"/>
      <c r="J259" s="33"/>
      <c r="K259" s="10"/>
    </row>
    <row r="260" spans="1:11" ht="15">
      <c r="A260" s="95"/>
      <c r="B260" s="77"/>
      <c r="C260" s="96" t="s">
        <v>347</v>
      </c>
      <c r="D260" s="21">
        <v>244</v>
      </c>
      <c r="E260" s="94" t="s">
        <v>348</v>
      </c>
      <c r="F260" s="29"/>
      <c r="G260" s="29"/>
      <c r="H260" s="29"/>
      <c r="I260" s="29"/>
      <c r="J260" s="33"/>
      <c r="K260" s="10"/>
    </row>
    <row r="261" spans="1:11" ht="15">
      <c r="A261" s="95"/>
      <c r="B261" s="77"/>
      <c r="C261" s="89" t="s">
        <v>391</v>
      </c>
      <c r="D261" s="21">
        <v>245</v>
      </c>
      <c r="E261" s="94" t="s">
        <v>350</v>
      </c>
      <c r="F261" s="29"/>
      <c r="G261" s="29"/>
      <c r="H261" s="29"/>
      <c r="I261" s="29"/>
      <c r="J261" s="33"/>
      <c r="K261" s="10"/>
    </row>
    <row r="262" spans="1:11" ht="15">
      <c r="A262" s="95"/>
      <c r="B262" s="77"/>
      <c r="C262" s="89" t="s">
        <v>351</v>
      </c>
      <c r="D262" s="21">
        <v>246</v>
      </c>
      <c r="E262" s="97" t="s">
        <v>352</v>
      </c>
      <c r="F262" s="29"/>
      <c r="G262" s="29"/>
      <c r="H262" s="29"/>
      <c r="I262" s="29"/>
      <c r="J262" s="33"/>
      <c r="K262" s="10"/>
    </row>
    <row r="263" spans="1:11" ht="15" customHeight="1">
      <c r="A263" s="95"/>
      <c r="B263" s="226" t="s">
        <v>392</v>
      </c>
      <c r="C263" s="226"/>
      <c r="D263" s="21">
        <v>247</v>
      </c>
      <c r="E263" s="97" t="s">
        <v>354</v>
      </c>
      <c r="F263" s="29"/>
      <c r="G263" s="29"/>
      <c r="H263" s="29"/>
      <c r="I263" s="29"/>
      <c r="J263" s="33"/>
      <c r="K263" s="10"/>
    </row>
    <row r="264" spans="1:11" ht="15">
      <c r="A264" s="91" t="s">
        <v>362</v>
      </c>
      <c r="B264" s="31"/>
      <c r="C264" s="40"/>
      <c r="D264" s="21">
        <v>248</v>
      </c>
      <c r="E264" s="22">
        <v>79</v>
      </c>
      <c r="F264" s="29"/>
      <c r="G264" s="29"/>
      <c r="H264" s="29"/>
      <c r="I264" s="29"/>
      <c r="J264" s="33"/>
      <c r="K264" s="10"/>
    </row>
    <row r="265" spans="1:11" ht="15">
      <c r="A265" s="32" t="s">
        <v>403</v>
      </c>
      <c r="B265" s="77"/>
      <c r="C265" s="40"/>
      <c r="D265" s="21">
        <v>249</v>
      </c>
      <c r="E265" s="22">
        <v>81</v>
      </c>
      <c r="F265" s="29"/>
      <c r="G265" s="29"/>
      <c r="H265" s="29"/>
      <c r="I265" s="29"/>
      <c r="J265" s="33"/>
      <c r="K265" s="10"/>
    </row>
    <row r="266" spans="1:11" ht="15">
      <c r="A266" s="32"/>
      <c r="B266" s="228" t="s">
        <v>393</v>
      </c>
      <c r="C266" s="228"/>
      <c r="D266" s="21">
        <v>250</v>
      </c>
      <c r="E266" s="22" t="s">
        <v>370</v>
      </c>
      <c r="F266" s="29"/>
      <c r="G266" s="29"/>
      <c r="H266" s="29"/>
      <c r="I266" s="29"/>
      <c r="J266" s="33"/>
      <c r="K266" s="10"/>
    </row>
    <row r="267" spans="1:11" ht="15">
      <c r="A267" s="48"/>
      <c r="B267" s="81" t="s">
        <v>404</v>
      </c>
      <c r="C267" s="40"/>
      <c r="D267" s="21">
        <v>251</v>
      </c>
      <c r="E267" s="22" t="s">
        <v>372</v>
      </c>
      <c r="F267" s="29"/>
      <c r="G267" s="29"/>
      <c r="H267" s="29"/>
      <c r="I267" s="29"/>
      <c r="J267" s="33"/>
      <c r="K267" s="10"/>
    </row>
    <row r="268" spans="1:11" ht="15">
      <c r="A268" s="124" t="s">
        <v>394</v>
      </c>
      <c r="B268" s="125"/>
      <c r="C268" s="125"/>
      <c r="D268" s="21">
        <v>252</v>
      </c>
      <c r="E268" s="22"/>
      <c r="F268" s="29"/>
      <c r="G268" s="29"/>
      <c r="H268" s="29"/>
      <c r="I268" s="29"/>
      <c r="J268" s="29"/>
      <c r="K268" s="10"/>
    </row>
    <row r="269" spans="1:11" ht="15">
      <c r="A269" s="134"/>
      <c r="B269" s="135" t="s">
        <v>405</v>
      </c>
      <c r="C269" s="19"/>
      <c r="D269" s="21">
        <v>253</v>
      </c>
      <c r="E269" s="22" t="s">
        <v>406</v>
      </c>
      <c r="F269" s="29">
        <f>+F245</f>
        <v>0</v>
      </c>
      <c r="G269" s="29">
        <v>25</v>
      </c>
      <c r="H269" s="29">
        <v>25</v>
      </c>
      <c r="I269" s="29">
        <f>+I245</f>
        <v>-50</v>
      </c>
      <c r="J269" s="29">
        <f>+J245</f>
        <v>0</v>
      </c>
      <c r="K269" s="10"/>
    </row>
    <row r="270" spans="1:11" ht="15">
      <c r="A270" s="136"/>
      <c r="B270" s="40" t="s">
        <v>407</v>
      </c>
      <c r="C270" s="19"/>
      <c r="D270" s="21">
        <v>254</v>
      </c>
      <c r="E270" s="22" t="s">
        <v>408</v>
      </c>
      <c r="F270" s="29"/>
      <c r="G270" s="29"/>
      <c r="H270" s="29"/>
      <c r="I270" s="29"/>
      <c r="J270" s="33"/>
      <c r="K270" s="10"/>
    </row>
    <row r="271" spans="1:11" ht="24.75" customHeight="1">
      <c r="A271" s="136"/>
      <c r="B271" s="229" t="s">
        <v>409</v>
      </c>
      <c r="C271" s="229"/>
      <c r="D271" s="21">
        <v>255</v>
      </c>
      <c r="E271" s="22" t="s">
        <v>410</v>
      </c>
      <c r="F271" s="29">
        <f>+F255</f>
        <v>500</v>
      </c>
      <c r="G271" s="29">
        <v>250</v>
      </c>
      <c r="H271" s="29">
        <v>250</v>
      </c>
      <c r="I271" s="29">
        <f>+I255</f>
        <v>0</v>
      </c>
      <c r="J271" s="29">
        <f>+J255</f>
        <v>0</v>
      </c>
      <c r="K271" s="10"/>
    </row>
    <row r="272" spans="1:11" ht="15">
      <c r="A272" s="136"/>
      <c r="B272" s="40" t="s">
        <v>411</v>
      </c>
      <c r="C272" s="19"/>
      <c r="D272" s="21">
        <v>256</v>
      </c>
      <c r="E272" s="22" t="s">
        <v>412</v>
      </c>
      <c r="F272" s="29">
        <f>SUM(G272:J272)</f>
        <v>187</v>
      </c>
      <c r="G272" s="29">
        <f>G242+G243</f>
        <v>55.5</v>
      </c>
      <c r="H272" s="29">
        <f>H242+H243</f>
        <v>60.5</v>
      </c>
      <c r="I272" s="132">
        <f>I242+I243</f>
        <v>33.84</v>
      </c>
      <c r="J272" s="132">
        <f>J242+J243</f>
        <v>37.16</v>
      </c>
      <c r="K272" s="24"/>
    </row>
    <row r="273" spans="1:11" ht="15">
      <c r="A273" s="137"/>
      <c r="B273" s="127" t="s">
        <v>399</v>
      </c>
      <c r="C273" s="138"/>
      <c r="D273" s="21">
        <v>257</v>
      </c>
      <c r="E273" s="22" t="s">
        <v>413</v>
      </c>
      <c r="F273" s="29">
        <f>SUM(G273:J273)</f>
        <v>0</v>
      </c>
      <c r="G273" s="29">
        <v>0</v>
      </c>
      <c r="H273" s="139">
        <v>0</v>
      </c>
      <c r="I273" s="29">
        <v>0</v>
      </c>
      <c r="J273" s="33">
        <v>0</v>
      </c>
      <c r="K273" s="10"/>
    </row>
    <row r="274" spans="1:11" ht="15">
      <c r="A274" s="128"/>
      <c r="B274" s="140"/>
      <c r="C274" s="140"/>
      <c r="D274" s="103">
        <v>258</v>
      </c>
      <c r="E274" s="22"/>
      <c r="F274" s="29"/>
      <c r="G274" s="29"/>
      <c r="H274" s="29"/>
      <c r="I274" s="29"/>
      <c r="J274" s="33"/>
      <c r="K274" s="10"/>
    </row>
    <row r="275" spans="1:11" ht="15.75">
      <c r="A275" s="141" t="s">
        <v>414</v>
      </c>
      <c r="B275" s="142"/>
      <c r="C275" s="107"/>
      <c r="D275" s="108">
        <v>259</v>
      </c>
      <c r="E275" s="109" t="s">
        <v>415</v>
      </c>
      <c r="F275" s="130"/>
      <c r="G275" s="130"/>
      <c r="H275" s="130"/>
      <c r="I275" s="130"/>
      <c r="J275" s="143"/>
      <c r="K275" s="10"/>
    </row>
    <row r="276" spans="1:11" ht="15">
      <c r="A276" s="144" t="s">
        <v>383</v>
      </c>
      <c r="B276" s="145"/>
      <c r="C276" s="19"/>
      <c r="D276" s="21">
        <v>260</v>
      </c>
      <c r="E276" s="22" t="s">
        <v>268</v>
      </c>
      <c r="F276" s="29"/>
      <c r="G276" s="29"/>
      <c r="H276" s="29"/>
      <c r="I276" s="29"/>
      <c r="J276" s="33"/>
      <c r="K276" s="10"/>
    </row>
    <row r="277" spans="1:11" ht="15">
      <c r="A277" s="32" t="s">
        <v>270</v>
      </c>
      <c r="B277" s="114"/>
      <c r="C277" s="114"/>
      <c r="D277" s="21">
        <v>261</v>
      </c>
      <c r="E277" s="22">
        <v>20</v>
      </c>
      <c r="F277" s="29"/>
      <c r="G277" s="29"/>
      <c r="H277" s="29"/>
      <c r="I277" s="29"/>
      <c r="J277" s="33"/>
      <c r="K277" s="10"/>
    </row>
    <row r="278" spans="1:11" ht="15">
      <c r="A278" s="144"/>
      <c r="B278" s="81" t="s">
        <v>416</v>
      </c>
      <c r="C278" s="19"/>
      <c r="D278" s="21">
        <v>262</v>
      </c>
      <c r="E278" s="22" t="s">
        <v>272</v>
      </c>
      <c r="F278" s="29"/>
      <c r="G278" s="29"/>
      <c r="H278" s="29"/>
      <c r="I278" s="29"/>
      <c r="J278" s="33"/>
      <c r="K278" s="10"/>
    </row>
    <row r="279" spans="1:11" ht="15">
      <c r="A279" s="144" t="s">
        <v>273</v>
      </c>
      <c r="B279" s="145"/>
      <c r="C279" s="19"/>
      <c r="D279" s="21">
        <v>263</v>
      </c>
      <c r="E279" s="22">
        <v>30</v>
      </c>
      <c r="F279" s="29"/>
      <c r="G279" s="29"/>
      <c r="H279" s="29"/>
      <c r="I279" s="29"/>
      <c r="J279" s="33"/>
      <c r="K279" s="10"/>
    </row>
    <row r="280" spans="1:11" ht="15">
      <c r="A280" s="95"/>
      <c r="B280" s="81" t="s">
        <v>417</v>
      </c>
      <c r="C280" s="101"/>
      <c r="D280" s="21">
        <v>264</v>
      </c>
      <c r="E280" s="22" t="s">
        <v>275</v>
      </c>
      <c r="F280" s="29"/>
      <c r="G280" s="29"/>
      <c r="H280" s="29"/>
      <c r="I280" s="29"/>
      <c r="J280" s="33"/>
      <c r="K280" s="10"/>
    </row>
    <row r="281" spans="1:11" ht="15">
      <c r="A281" s="95"/>
      <c r="B281" s="81" t="s">
        <v>418</v>
      </c>
      <c r="C281" s="114"/>
      <c r="D281" s="21">
        <v>265</v>
      </c>
      <c r="E281" s="22" t="s">
        <v>119</v>
      </c>
      <c r="F281" s="29"/>
      <c r="G281" s="29"/>
      <c r="H281" s="29"/>
      <c r="I281" s="29"/>
      <c r="J281" s="33"/>
      <c r="K281" s="10"/>
    </row>
    <row r="282" spans="1:11" ht="15">
      <c r="A282" s="95"/>
      <c r="B282" s="79" t="s">
        <v>277</v>
      </c>
      <c r="C282" s="146"/>
      <c r="D282" s="21">
        <v>266</v>
      </c>
      <c r="E282" s="22" t="s">
        <v>278</v>
      </c>
      <c r="F282" s="29"/>
      <c r="G282" s="29"/>
      <c r="H282" s="29"/>
      <c r="I282" s="29"/>
      <c r="J282" s="33"/>
      <c r="K282" s="10"/>
    </row>
    <row r="283" spans="1:11" ht="15">
      <c r="A283" s="95"/>
      <c r="B283" s="79"/>
      <c r="C283" s="146"/>
      <c r="D283" s="21">
        <v>267</v>
      </c>
      <c r="E283" s="22"/>
      <c r="F283" s="29"/>
      <c r="G283" s="29"/>
      <c r="H283" s="29"/>
      <c r="I283" s="29"/>
      <c r="J283" s="33"/>
      <c r="K283" s="10"/>
    </row>
    <row r="284" spans="1:11" ht="15.75">
      <c r="A284" s="39" t="s">
        <v>419</v>
      </c>
      <c r="B284" s="147"/>
      <c r="C284" s="19"/>
      <c r="D284" s="21">
        <v>268</v>
      </c>
      <c r="E284" s="104" t="s">
        <v>420</v>
      </c>
      <c r="F284" s="23">
        <f aca="true" t="shared" si="10" ref="F284:J286">F285</f>
        <v>100</v>
      </c>
      <c r="G284" s="23">
        <f t="shared" si="10"/>
        <v>25</v>
      </c>
      <c r="H284" s="23">
        <f t="shared" si="10"/>
        <v>25</v>
      </c>
      <c r="I284" s="23">
        <f t="shared" si="10"/>
        <v>25</v>
      </c>
      <c r="J284" s="37">
        <f t="shared" si="10"/>
        <v>25</v>
      </c>
      <c r="K284" s="10"/>
    </row>
    <row r="285" spans="1:11" ht="15">
      <c r="A285" s="111" t="s">
        <v>383</v>
      </c>
      <c r="B285" s="101"/>
      <c r="C285" s="101"/>
      <c r="D285" s="21">
        <v>269</v>
      </c>
      <c r="E285" s="22" t="s">
        <v>268</v>
      </c>
      <c r="F285" s="29">
        <f t="shared" si="10"/>
        <v>100</v>
      </c>
      <c r="G285" s="29">
        <f t="shared" si="10"/>
        <v>25</v>
      </c>
      <c r="H285" s="29">
        <f t="shared" si="10"/>
        <v>25</v>
      </c>
      <c r="I285" s="29">
        <f t="shared" si="10"/>
        <v>25</v>
      </c>
      <c r="J285" s="33">
        <f t="shared" si="10"/>
        <v>25</v>
      </c>
      <c r="K285" s="10"/>
    </row>
    <row r="286" spans="1:11" ht="15">
      <c r="A286" s="76" t="s">
        <v>286</v>
      </c>
      <c r="B286" s="116"/>
      <c r="C286" s="101"/>
      <c r="D286" s="21">
        <v>270</v>
      </c>
      <c r="E286" s="22" t="s">
        <v>287</v>
      </c>
      <c r="F286" s="29">
        <f t="shared" si="10"/>
        <v>100</v>
      </c>
      <c r="G286" s="29">
        <f t="shared" si="10"/>
        <v>25</v>
      </c>
      <c r="H286" s="29">
        <f t="shared" si="10"/>
        <v>25</v>
      </c>
      <c r="I286" s="29">
        <f t="shared" si="10"/>
        <v>25</v>
      </c>
      <c r="J286" s="33">
        <f t="shared" si="10"/>
        <v>25</v>
      </c>
      <c r="K286" s="10"/>
    </row>
    <row r="287" spans="1:11" ht="15">
      <c r="A287" s="95"/>
      <c r="B287" s="77" t="s">
        <v>421</v>
      </c>
      <c r="C287" s="101"/>
      <c r="D287" s="21">
        <v>271</v>
      </c>
      <c r="E287" s="22" t="s">
        <v>289</v>
      </c>
      <c r="F287" s="29">
        <f>SUM(F288:F290)</f>
        <v>100</v>
      </c>
      <c r="G287" s="29">
        <f>SUM(G288:G290)</f>
        <v>25</v>
      </c>
      <c r="H287" s="29">
        <f>SUM(H288:H290)</f>
        <v>25</v>
      </c>
      <c r="I287" s="29">
        <f>SUM(I288:I290)</f>
        <v>25</v>
      </c>
      <c r="J287" s="33">
        <f>SUM(J288:J290)</f>
        <v>25</v>
      </c>
      <c r="K287" s="10"/>
    </row>
    <row r="288" spans="1:11" ht="15" customHeight="1">
      <c r="A288" s="148"/>
      <c r="B288" s="133"/>
      <c r="C288" s="117" t="s">
        <v>422</v>
      </c>
      <c r="D288" s="21">
        <v>272</v>
      </c>
      <c r="E288" s="22" t="s">
        <v>295</v>
      </c>
      <c r="F288" s="29">
        <f>SUM(G288:J288)</f>
        <v>0</v>
      </c>
      <c r="G288" s="29"/>
      <c r="H288" s="29"/>
      <c r="I288" s="29"/>
      <c r="J288" s="33"/>
      <c r="K288" s="10"/>
    </row>
    <row r="289" spans="1:11" ht="15" customHeight="1">
      <c r="A289" s="95"/>
      <c r="B289" s="133"/>
      <c r="C289" s="117" t="s">
        <v>423</v>
      </c>
      <c r="D289" s="21">
        <v>273</v>
      </c>
      <c r="E289" s="22" t="s">
        <v>297</v>
      </c>
      <c r="F289" s="29"/>
      <c r="G289" s="29"/>
      <c r="H289" s="29"/>
      <c r="I289" s="29"/>
      <c r="J289" s="33"/>
      <c r="K289" s="10"/>
    </row>
    <row r="290" spans="1:11" ht="25.5">
      <c r="A290" s="95"/>
      <c r="B290" s="133"/>
      <c r="C290" s="38" t="s">
        <v>424</v>
      </c>
      <c r="D290" s="21">
        <v>274</v>
      </c>
      <c r="E290" s="22" t="s">
        <v>301</v>
      </c>
      <c r="F290" s="29">
        <f>G290+H290+I290+J290</f>
        <v>100</v>
      </c>
      <c r="G290" s="29">
        <v>25</v>
      </c>
      <c r="H290" s="29">
        <v>25</v>
      </c>
      <c r="I290" s="29">
        <v>25</v>
      </c>
      <c r="J290" s="33">
        <v>25</v>
      </c>
      <c r="K290" s="10"/>
    </row>
    <row r="291" spans="1:11" ht="15">
      <c r="A291" s="124" t="s">
        <v>394</v>
      </c>
      <c r="B291" s="125"/>
      <c r="C291" s="125"/>
      <c r="D291" s="21">
        <v>275</v>
      </c>
      <c r="E291" s="22"/>
      <c r="F291" s="29"/>
      <c r="G291" s="29"/>
      <c r="H291" s="29"/>
      <c r="I291" s="29"/>
      <c r="J291" s="33"/>
      <c r="K291" s="10"/>
    </row>
    <row r="292" spans="1:11" ht="15" customHeight="1">
      <c r="A292" s="149"/>
      <c r="B292" s="227" t="s">
        <v>425</v>
      </c>
      <c r="C292" s="227"/>
      <c r="D292" s="21">
        <v>276</v>
      </c>
      <c r="E292" s="22" t="s">
        <v>426</v>
      </c>
      <c r="F292" s="29"/>
      <c r="G292" s="29"/>
      <c r="H292" s="29"/>
      <c r="I292" s="29"/>
      <c r="J292" s="33"/>
      <c r="K292" s="10"/>
    </row>
    <row r="293" spans="1:11" ht="24.75" customHeight="1">
      <c r="A293" s="149"/>
      <c r="B293" s="227" t="s">
        <v>427</v>
      </c>
      <c r="C293" s="227"/>
      <c r="D293" s="21">
        <v>277</v>
      </c>
      <c r="E293" s="22" t="s">
        <v>428</v>
      </c>
      <c r="F293" s="29"/>
      <c r="G293" s="29"/>
      <c r="H293" s="29"/>
      <c r="I293" s="29"/>
      <c r="J293" s="33"/>
      <c r="K293" s="10"/>
    </row>
    <row r="294" spans="1:11" ht="15" customHeight="1">
      <c r="A294" s="149"/>
      <c r="B294" s="227" t="s">
        <v>429</v>
      </c>
      <c r="C294" s="227"/>
      <c r="D294" s="21">
        <v>278</v>
      </c>
      <c r="E294" s="22" t="s">
        <v>430</v>
      </c>
      <c r="F294" s="29">
        <v>100</v>
      </c>
      <c r="G294" s="29">
        <v>25</v>
      </c>
      <c r="H294" s="29">
        <v>25</v>
      </c>
      <c r="I294" s="29">
        <v>25</v>
      </c>
      <c r="J294" s="33">
        <v>25</v>
      </c>
      <c r="K294" s="10"/>
    </row>
    <row r="295" spans="1:11" ht="15">
      <c r="A295" s="128"/>
      <c r="B295" s="114"/>
      <c r="C295" s="114"/>
      <c r="D295" s="21">
        <v>279</v>
      </c>
      <c r="E295" s="22"/>
      <c r="F295" s="29"/>
      <c r="G295" s="29"/>
      <c r="H295" s="29"/>
      <c r="I295" s="29"/>
      <c r="J295" s="33"/>
      <c r="K295" s="10"/>
    </row>
    <row r="296" spans="1:11" ht="15.75">
      <c r="A296" s="134" t="s">
        <v>431</v>
      </c>
      <c r="B296" s="145"/>
      <c r="C296" s="79"/>
      <c r="D296" s="150">
        <v>280</v>
      </c>
      <c r="E296" s="104" t="s">
        <v>332</v>
      </c>
      <c r="F296" s="23">
        <f>+F297+F312</f>
        <v>900</v>
      </c>
      <c r="G296" s="23">
        <f>+G297+G312</f>
        <v>240</v>
      </c>
      <c r="H296" s="23">
        <f>+H297+H312</f>
        <v>220</v>
      </c>
      <c r="I296" s="23">
        <f>+I297+I312</f>
        <v>220</v>
      </c>
      <c r="J296" s="23">
        <f>+J297+J312</f>
        <v>220</v>
      </c>
      <c r="K296" s="10"/>
    </row>
    <row r="297" spans="1:11" ht="15.75">
      <c r="A297" s="151" t="s">
        <v>432</v>
      </c>
      <c r="B297" s="152"/>
      <c r="C297" s="153"/>
      <c r="D297" s="108">
        <v>281</v>
      </c>
      <c r="E297" s="109" t="s">
        <v>433</v>
      </c>
      <c r="F297" s="154"/>
      <c r="G297" s="154"/>
      <c r="H297" s="154"/>
      <c r="I297" s="154"/>
      <c r="J297" s="155"/>
      <c r="K297" s="10"/>
    </row>
    <row r="298" spans="1:11" ht="15">
      <c r="A298" s="111" t="s">
        <v>434</v>
      </c>
      <c r="B298" s="101"/>
      <c r="C298" s="101"/>
      <c r="D298" s="21">
        <v>282</v>
      </c>
      <c r="E298" s="22" t="s">
        <v>268</v>
      </c>
      <c r="F298" s="29"/>
      <c r="G298" s="29"/>
      <c r="H298" s="29"/>
      <c r="I298" s="29"/>
      <c r="J298" s="33"/>
      <c r="K298" s="10"/>
    </row>
    <row r="299" spans="1:11" ht="15">
      <c r="A299" s="39" t="s">
        <v>384</v>
      </c>
      <c r="B299" s="114"/>
      <c r="C299" s="114"/>
      <c r="D299" s="21">
        <v>283</v>
      </c>
      <c r="E299" s="22">
        <v>10</v>
      </c>
      <c r="F299" s="29"/>
      <c r="G299" s="29"/>
      <c r="H299" s="29"/>
      <c r="I299" s="29"/>
      <c r="J299" s="33"/>
      <c r="K299" s="10"/>
    </row>
    <row r="300" spans="1:11" ht="15">
      <c r="A300" s="32" t="s">
        <v>385</v>
      </c>
      <c r="B300" s="114"/>
      <c r="C300" s="114"/>
      <c r="D300" s="21">
        <v>284</v>
      </c>
      <c r="E300" s="22">
        <v>20</v>
      </c>
      <c r="F300" s="29"/>
      <c r="G300" s="29"/>
      <c r="H300" s="29"/>
      <c r="I300" s="29"/>
      <c r="J300" s="33"/>
      <c r="K300" s="10"/>
    </row>
    <row r="301" spans="1:11" ht="15">
      <c r="A301" s="91" t="s">
        <v>341</v>
      </c>
      <c r="B301" s="101"/>
      <c r="C301" s="101"/>
      <c r="D301" s="21">
        <v>285</v>
      </c>
      <c r="E301" s="22">
        <v>70</v>
      </c>
      <c r="F301" s="29"/>
      <c r="G301" s="29"/>
      <c r="H301" s="29"/>
      <c r="I301" s="29"/>
      <c r="J301" s="33"/>
      <c r="K301" s="10"/>
    </row>
    <row r="302" spans="1:11" ht="15">
      <c r="A302" s="76" t="s">
        <v>435</v>
      </c>
      <c r="B302" s="54"/>
      <c r="C302" s="101"/>
      <c r="D302" s="21">
        <v>286</v>
      </c>
      <c r="E302" s="22">
        <v>71</v>
      </c>
      <c r="F302" s="29"/>
      <c r="G302" s="29"/>
      <c r="H302" s="29"/>
      <c r="I302" s="29"/>
      <c r="J302" s="33"/>
      <c r="K302" s="10"/>
    </row>
    <row r="303" spans="1:11" ht="15">
      <c r="A303" s="95"/>
      <c r="B303" s="77" t="s">
        <v>390</v>
      </c>
      <c r="C303" s="101"/>
      <c r="D303" s="21">
        <v>287</v>
      </c>
      <c r="E303" s="22" t="s">
        <v>344</v>
      </c>
      <c r="F303" s="29"/>
      <c r="G303" s="29"/>
      <c r="H303" s="29"/>
      <c r="I303" s="29"/>
      <c r="J303" s="33"/>
      <c r="K303" s="10"/>
    </row>
    <row r="304" spans="1:11" ht="15">
      <c r="A304" s="95"/>
      <c r="B304" s="77"/>
      <c r="C304" s="93" t="s">
        <v>345</v>
      </c>
      <c r="D304" s="21">
        <v>288</v>
      </c>
      <c r="E304" s="94" t="s">
        <v>346</v>
      </c>
      <c r="F304" s="29"/>
      <c r="G304" s="29"/>
      <c r="H304" s="29"/>
      <c r="I304" s="29"/>
      <c r="J304" s="33"/>
      <c r="K304" s="10"/>
    </row>
    <row r="305" spans="1:11" ht="15">
      <c r="A305" s="95"/>
      <c r="B305" s="77"/>
      <c r="C305" s="96" t="s">
        <v>347</v>
      </c>
      <c r="D305" s="21">
        <v>289</v>
      </c>
      <c r="E305" s="94" t="s">
        <v>348</v>
      </c>
      <c r="F305" s="29"/>
      <c r="G305" s="29"/>
      <c r="H305" s="29"/>
      <c r="I305" s="29"/>
      <c r="J305" s="33"/>
      <c r="K305" s="10"/>
    </row>
    <row r="306" spans="1:11" ht="15">
      <c r="A306" s="95"/>
      <c r="B306" s="77"/>
      <c r="C306" s="89" t="s">
        <v>391</v>
      </c>
      <c r="D306" s="21">
        <v>290</v>
      </c>
      <c r="E306" s="94" t="s">
        <v>350</v>
      </c>
      <c r="F306" s="29"/>
      <c r="G306" s="29"/>
      <c r="H306" s="29"/>
      <c r="I306" s="29"/>
      <c r="J306" s="33"/>
      <c r="K306" s="10"/>
    </row>
    <row r="307" spans="1:11" ht="15">
      <c r="A307" s="95"/>
      <c r="B307" s="77"/>
      <c r="C307" s="89" t="s">
        <v>351</v>
      </c>
      <c r="D307" s="21">
        <v>291</v>
      </c>
      <c r="E307" s="97" t="s">
        <v>352</v>
      </c>
      <c r="F307" s="29"/>
      <c r="G307" s="29"/>
      <c r="H307" s="29"/>
      <c r="I307" s="29"/>
      <c r="J307" s="33"/>
      <c r="K307" s="10"/>
    </row>
    <row r="308" spans="1:11" ht="15" customHeight="1">
      <c r="A308" s="95"/>
      <c r="B308" s="226" t="s">
        <v>392</v>
      </c>
      <c r="C308" s="226"/>
      <c r="D308" s="21">
        <v>292</v>
      </c>
      <c r="E308" s="97" t="s">
        <v>354</v>
      </c>
      <c r="F308" s="29"/>
      <c r="G308" s="29"/>
      <c r="H308" s="29"/>
      <c r="I308" s="29"/>
      <c r="J308" s="33"/>
      <c r="K308" s="10"/>
    </row>
    <row r="309" spans="1:11" ht="15">
      <c r="A309" s="124" t="s">
        <v>394</v>
      </c>
      <c r="B309" s="125"/>
      <c r="C309" s="125"/>
      <c r="D309" s="21">
        <v>293</v>
      </c>
      <c r="E309" s="22"/>
      <c r="F309" s="29"/>
      <c r="G309" s="29"/>
      <c r="H309" s="29"/>
      <c r="I309" s="29"/>
      <c r="J309" s="33"/>
      <c r="K309" s="10"/>
    </row>
    <row r="310" spans="1:11" ht="15">
      <c r="A310" s="126"/>
      <c r="B310" s="127" t="s">
        <v>436</v>
      </c>
      <c r="C310" s="19"/>
      <c r="D310" s="21">
        <v>294</v>
      </c>
      <c r="E310" s="22" t="s">
        <v>437</v>
      </c>
      <c r="F310" s="29"/>
      <c r="G310" s="29"/>
      <c r="H310" s="29"/>
      <c r="I310" s="29"/>
      <c r="J310" s="33"/>
      <c r="K310" s="10"/>
    </row>
    <row r="311" spans="1:11" ht="15">
      <c r="A311" s="128"/>
      <c r="B311" s="114"/>
      <c r="C311" s="114"/>
      <c r="D311" s="103">
        <v>295</v>
      </c>
      <c r="E311" s="22"/>
      <c r="F311" s="29"/>
      <c r="G311" s="29"/>
      <c r="H311" s="29"/>
      <c r="I311" s="29"/>
      <c r="J311" s="33"/>
      <c r="K311" s="10"/>
    </row>
    <row r="312" spans="1:11" ht="15.75">
      <c r="A312" s="156" t="s">
        <v>438</v>
      </c>
      <c r="B312" s="152"/>
      <c r="C312" s="157"/>
      <c r="D312" s="108">
        <v>296</v>
      </c>
      <c r="E312" s="109" t="s">
        <v>439</v>
      </c>
      <c r="F312" s="130">
        <f>F313+F320</f>
        <v>900</v>
      </c>
      <c r="G312" s="130">
        <f>G313+G320</f>
        <v>240</v>
      </c>
      <c r="H312" s="130">
        <f>H313+H320</f>
        <v>220</v>
      </c>
      <c r="I312" s="130">
        <f>I313+I320</f>
        <v>220</v>
      </c>
      <c r="J312" s="143">
        <f>J313+J320</f>
        <v>220</v>
      </c>
      <c r="K312" s="10"/>
    </row>
    <row r="313" spans="1:11" ht="15">
      <c r="A313" s="158" t="s">
        <v>440</v>
      </c>
      <c r="B313" s="101"/>
      <c r="C313" s="101"/>
      <c r="D313" s="21">
        <v>297</v>
      </c>
      <c r="E313" s="22" t="s">
        <v>268</v>
      </c>
      <c r="F313" s="29">
        <f>F314+F315</f>
        <v>900</v>
      </c>
      <c r="G313" s="29">
        <f>G314+G315</f>
        <v>240</v>
      </c>
      <c r="H313" s="29">
        <f>H314+H315</f>
        <v>220</v>
      </c>
      <c r="I313" s="29">
        <f>I314+I315</f>
        <v>220</v>
      </c>
      <c r="J313" s="33">
        <f>J314+J315</f>
        <v>220</v>
      </c>
      <c r="K313" s="10"/>
    </row>
    <row r="314" spans="1:11" ht="15">
      <c r="A314" s="39" t="s">
        <v>384</v>
      </c>
      <c r="B314" s="114"/>
      <c r="C314" s="114"/>
      <c r="D314" s="21">
        <v>298</v>
      </c>
      <c r="E314" s="22">
        <v>10</v>
      </c>
      <c r="F314" s="29">
        <f>SUM(G314:J314)</f>
        <v>800</v>
      </c>
      <c r="G314" s="29">
        <v>230</v>
      </c>
      <c r="H314" s="29">
        <v>190</v>
      </c>
      <c r="I314" s="29">
        <v>190</v>
      </c>
      <c r="J314" s="33">
        <v>190</v>
      </c>
      <c r="K314" s="10"/>
    </row>
    <row r="315" spans="1:11" ht="15">
      <c r="A315" s="32" t="s">
        <v>385</v>
      </c>
      <c r="B315" s="114"/>
      <c r="C315" s="114"/>
      <c r="D315" s="21">
        <v>299</v>
      </c>
      <c r="E315" s="22">
        <v>20</v>
      </c>
      <c r="F315" s="29">
        <f>SUM(G315:J315)</f>
        <v>100</v>
      </c>
      <c r="G315" s="29">
        <v>10</v>
      </c>
      <c r="H315" s="29">
        <v>30</v>
      </c>
      <c r="I315" s="29">
        <v>30</v>
      </c>
      <c r="J315" s="33">
        <v>30</v>
      </c>
      <c r="K315" s="10"/>
    </row>
    <row r="316" spans="1:11" ht="15">
      <c r="A316" s="76" t="s">
        <v>286</v>
      </c>
      <c r="B316" s="116"/>
      <c r="C316" s="101"/>
      <c r="D316" s="21">
        <v>300</v>
      </c>
      <c r="E316" s="22" t="s">
        <v>287</v>
      </c>
      <c r="F316" s="29"/>
      <c r="G316" s="29"/>
      <c r="H316" s="29"/>
      <c r="I316" s="29"/>
      <c r="J316" s="33"/>
      <c r="K316" s="10"/>
    </row>
    <row r="317" spans="1:11" ht="15">
      <c r="A317" s="95"/>
      <c r="B317" s="77" t="s">
        <v>288</v>
      </c>
      <c r="C317" s="101"/>
      <c r="D317" s="21">
        <v>301</v>
      </c>
      <c r="E317" s="22" t="s">
        <v>289</v>
      </c>
      <c r="F317" s="29"/>
      <c r="G317" s="29"/>
      <c r="H317" s="29"/>
      <c r="I317" s="29"/>
      <c r="J317" s="33"/>
      <c r="K317" s="10"/>
    </row>
    <row r="318" spans="1:11" ht="15">
      <c r="A318" s="95"/>
      <c r="B318" s="31"/>
      <c r="C318" s="117" t="s">
        <v>386</v>
      </c>
      <c r="D318" s="21">
        <v>302</v>
      </c>
      <c r="E318" s="22" t="s">
        <v>291</v>
      </c>
      <c r="F318" s="29"/>
      <c r="G318" s="29"/>
      <c r="H318" s="29"/>
      <c r="I318" s="29"/>
      <c r="J318" s="33"/>
      <c r="K318" s="10"/>
    </row>
    <row r="319" spans="1:11" ht="15">
      <c r="A319" s="91" t="s">
        <v>341</v>
      </c>
      <c r="B319" s="101"/>
      <c r="C319" s="101"/>
      <c r="D319" s="21">
        <v>303</v>
      </c>
      <c r="E319" s="22">
        <v>70</v>
      </c>
      <c r="F319" s="29"/>
      <c r="G319" s="29"/>
      <c r="H319" s="29"/>
      <c r="I319" s="29"/>
      <c r="J319" s="33"/>
      <c r="K319" s="10"/>
    </row>
    <row r="320" spans="1:11" ht="15">
      <c r="A320" s="76" t="s">
        <v>435</v>
      </c>
      <c r="B320" s="54"/>
      <c r="C320" s="101"/>
      <c r="D320" s="21">
        <v>304</v>
      </c>
      <c r="E320" s="22">
        <v>71</v>
      </c>
      <c r="F320" s="29"/>
      <c r="G320" s="29"/>
      <c r="H320" s="29"/>
      <c r="I320" s="29"/>
      <c r="J320" s="33"/>
      <c r="K320" s="10"/>
    </row>
    <row r="321" spans="1:11" ht="15">
      <c r="A321" s="95"/>
      <c r="B321" s="77" t="s">
        <v>390</v>
      </c>
      <c r="C321" s="101"/>
      <c r="D321" s="21">
        <v>305</v>
      </c>
      <c r="E321" s="22" t="s">
        <v>344</v>
      </c>
      <c r="F321" s="29"/>
      <c r="G321" s="29"/>
      <c r="H321" s="29"/>
      <c r="I321" s="29"/>
      <c r="J321" s="33"/>
      <c r="K321" s="10"/>
    </row>
    <row r="322" spans="1:11" ht="15">
      <c r="A322" s="95"/>
      <c r="B322" s="77"/>
      <c r="C322" s="93" t="s">
        <v>345</v>
      </c>
      <c r="D322" s="21">
        <v>306</v>
      </c>
      <c r="E322" s="94" t="s">
        <v>346</v>
      </c>
      <c r="F322" s="29"/>
      <c r="G322" s="29"/>
      <c r="H322" s="29"/>
      <c r="I322" s="29"/>
      <c r="J322" s="33"/>
      <c r="K322" s="10"/>
    </row>
    <row r="323" spans="1:11" ht="15">
      <c r="A323" s="95"/>
      <c r="B323" s="77"/>
      <c r="C323" s="96" t="s">
        <v>347</v>
      </c>
      <c r="D323" s="21">
        <v>307</v>
      </c>
      <c r="E323" s="94" t="s">
        <v>348</v>
      </c>
      <c r="F323" s="29"/>
      <c r="G323" s="29"/>
      <c r="H323" s="29"/>
      <c r="I323" s="29"/>
      <c r="J323" s="33"/>
      <c r="K323" s="10"/>
    </row>
    <row r="324" spans="1:11" ht="15">
      <c r="A324" s="95"/>
      <c r="B324" s="77"/>
      <c r="C324" s="89" t="s">
        <v>391</v>
      </c>
      <c r="D324" s="21">
        <v>308</v>
      </c>
      <c r="E324" s="94" t="s">
        <v>350</v>
      </c>
      <c r="F324" s="29"/>
      <c r="G324" s="29"/>
      <c r="H324" s="29"/>
      <c r="I324" s="29"/>
      <c r="J324" s="33"/>
      <c r="K324" s="10"/>
    </row>
    <row r="325" spans="1:11" ht="15">
      <c r="A325" s="95"/>
      <c r="B325" s="77"/>
      <c r="C325" s="89" t="s">
        <v>351</v>
      </c>
      <c r="D325" s="21">
        <v>309</v>
      </c>
      <c r="E325" s="97" t="s">
        <v>352</v>
      </c>
      <c r="F325" s="29"/>
      <c r="G325" s="29"/>
      <c r="H325" s="29"/>
      <c r="I325" s="29"/>
      <c r="J325" s="33"/>
      <c r="K325" s="10"/>
    </row>
    <row r="326" spans="1:11" ht="15" customHeight="1">
      <c r="A326" s="95"/>
      <c r="B326" s="226" t="s">
        <v>392</v>
      </c>
      <c r="C326" s="226"/>
      <c r="D326" s="21">
        <v>310</v>
      </c>
      <c r="E326" s="97" t="s">
        <v>354</v>
      </c>
      <c r="F326" s="29"/>
      <c r="G326" s="29"/>
      <c r="H326" s="29"/>
      <c r="I326" s="29"/>
      <c r="J326" s="33"/>
      <c r="K326" s="10"/>
    </row>
    <row r="327" spans="1:11" ht="15">
      <c r="A327" s="124" t="s">
        <v>394</v>
      </c>
      <c r="B327" s="125"/>
      <c r="C327" s="125"/>
      <c r="D327" s="21">
        <v>311</v>
      </c>
      <c r="E327" s="22"/>
      <c r="F327" s="29"/>
      <c r="G327" s="29"/>
      <c r="H327" s="29"/>
      <c r="I327" s="29"/>
      <c r="J327" s="33"/>
      <c r="K327" s="10"/>
    </row>
    <row r="328" spans="1:11" ht="15">
      <c r="A328" s="137"/>
      <c r="B328" s="138" t="s">
        <v>441</v>
      </c>
      <c r="C328" s="19"/>
      <c r="D328" s="21">
        <v>312</v>
      </c>
      <c r="E328" s="22" t="s">
        <v>442</v>
      </c>
      <c r="F328" s="29">
        <f>SUM(F329:F330)</f>
        <v>900</v>
      </c>
      <c r="G328" s="29">
        <f>SUM(G329:G330)</f>
        <v>240</v>
      </c>
      <c r="H328" s="29">
        <f>SUM(H329:H330)</f>
        <v>220</v>
      </c>
      <c r="I328" s="29">
        <f>SUM(I329:I330)</f>
        <v>220</v>
      </c>
      <c r="J328" s="33">
        <f>SUM(J329:J330)</f>
        <v>220</v>
      </c>
      <c r="K328" s="10"/>
    </row>
    <row r="329" spans="1:11" ht="15">
      <c r="A329" s="137"/>
      <c r="B329" s="138"/>
      <c r="C329" s="127" t="s">
        <v>443</v>
      </c>
      <c r="D329" s="21">
        <v>313</v>
      </c>
      <c r="E329" s="22" t="s">
        <v>444</v>
      </c>
      <c r="F329" s="29">
        <f>SUM(G329:J329)</f>
        <v>890</v>
      </c>
      <c r="G329" s="29">
        <f>G314+G315-G330</f>
        <v>237</v>
      </c>
      <c r="H329" s="29">
        <f>H314+H315-H330</f>
        <v>218</v>
      </c>
      <c r="I329" s="29">
        <f>I314+I315-I330</f>
        <v>218</v>
      </c>
      <c r="J329" s="29">
        <f>J314+J315-J330</f>
        <v>217</v>
      </c>
      <c r="K329" s="10"/>
    </row>
    <row r="330" spans="1:11" ht="15">
      <c r="A330" s="137"/>
      <c r="B330" s="138" t="s">
        <v>445</v>
      </c>
      <c r="C330" s="19"/>
      <c r="D330" s="21">
        <v>314</v>
      </c>
      <c r="E330" s="22" t="s">
        <v>446</v>
      </c>
      <c r="F330" s="29">
        <f>SUM(G330:J330)</f>
        <v>10</v>
      </c>
      <c r="G330" s="29">
        <v>3</v>
      </c>
      <c r="H330" s="29">
        <v>2</v>
      </c>
      <c r="I330" s="29">
        <v>2</v>
      </c>
      <c r="J330" s="33">
        <v>3</v>
      </c>
      <c r="K330" s="10"/>
    </row>
    <row r="331" spans="1:11" ht="15">
      <c r="A331" s="137"/>
      <c r="B331" s="138" t="s">
        <v>447</v>
      </c>
      <c r="C331" s="19"/>
      <c r="D331" s="21">
        <v>315</v>
      </c>
      <c r="E331" s="22" t="s">
        <v>448</v>
      </c>
      <c r="F331" s="29"/>
      <c r="G331" s="29"/>
      <c r="H331" s="29"/>
      <c r="I331" s="29"/>
      <c r="J331" s="33"/>
      <c r="K331" s="10"/>
    </row>
    <row r="332" spans="1:11" ht="15">
      <c r="A332" s="128"/>
      <c r="B332" s="114"/>
      <c r="C332" s="114"/>
      <c r="D332" s="21">
        <v>316</v>
      </c>
      <c r="E332" s="22"/>
      <c r="F332" s="29"/>
      <c r="G332" s="29"/>
      <c r="H332" s="29"/>
      <c r="I332" s="29"/>
      <c r="J332" s="33"/>
      <c r="K332" s="10"/>
    </row>
    <row r="333" spans="1:11" ht="15.75">
      <c r="A333" s="136" t="s">
        <v>449</v>
      </c>
      <c r="B333" s="159"/>
      <c r="C333" s="78"/>
      <c r="D333" s="150">
        <v>317</v>
      </c>
      <c r="E333" s="104" t="s">
        <v>450</v>
      </c>
      <c r="F333" s="23">
        <f>+F334+F377+F405+F449</f>
        <v>33886.8</v>
      </c>
      <c r="G333" s="23">
        <f>+G334+G377+G405+G449</f>
        <v>10887.61</v>
      </c>
      <c r="H333" s="23">
        <f>+H334+H377+H405+H449</f>
        <v>9567.48</v>
      </c>
      <c r="I333" s="23">
        <f>+I334+I377+I405+I449</f>
        <v>6346.79</v>
      </c>
      <c r="J333" s="23">
        <f>+J334+J377+J405+J449</f>
        <v>7084.92</v>
      </c>
      <c r="K333" s="10"/>
    </row>
    <row r="334" spans="1:11" ht="15.75">
      <c r="A334" s="151" t="s">
        <v>451</v>
      </c>
      <c r="B334" s="152"/>
      <c r="C334" s="160"/>
      <c r="D334" s="108">
        <v>318</v>
      </c>
      <c r="E334" s="109" t="s">
        <v>452</v>
      </c>
      <c r="F334" s="130">
        <f>F335+F352</f>
        <v>26041.8</v>
      </c>
      <c r="G334" s="130">
        <f>G335+G352</f>
        <v>8001.5</v>
      </c>
      <c r="H334" s="130">
        <f>H335+H352</f>
        <v>7772.5</v>
      </c>
      <c r="I334" s="130">
        <f>I335+I352</f>
        <v>4139</v>
      </c>
      <c r="J334" s="143">
        <f>J335+J352</f>
        <v>6128.8</v>
      </c>
      <c r="K334" s="10"/>
    </row>
    <row r="335" spans="1:11" ht="15">
      <c r="A335" s="111" t="s">
        <v>434</v>
      </c>
      <c r="B335" s="101"/>
      <c r="C335" s="101"/>
      <c r="D335" s="21">
        <v>319</v>
      </c>
      <c r="E335" s="22" t="s">
        <v>268</v>
      </c>
      <c r="F335" s="29">
        <f>F336+F337+F348+F344+F338</f>
        <v>25440.8</v>
      </c>
      <c r="G335" s="29">
        <f>G336+G337+G348+G344+G338</f>
        <v>7976.5</v>
      </c>
      <c r="H335" s="132">
        <f>H336+H337+H348+H344+H338</f>
        <v>7577.5</v>
      </c>
      <c r="I335" s="132">
        <f>I336+I337+I348+I344+I338</f>
        <v>4108</v>
      </c>
      <c r="J335" s="132">
        <f>J336+J337+J348+J344+J338</f>
        <v>5778.8</v>
      </c>
      <c r="K335" s="10"/>
    </row>
    <row r="336" spans="1:11" ht="15">
      <c r="A336" s="39" t="s">
        <v>384</v>
      </c>
      <c r="B336" s="114"/>
      <c r="C336" s="114"/>
      <c r="D336" s="21">
        <v>320</v>
      </c>
      <c r="E336" s="22">
        <v>10</v>
      </c>
      <c r="F336" s="29">
        <f>SUM(G336:J336)</f>
        <v>22670</v>
      </c>
      <c r="G336" s="29">
        <v>7172</v>
      </c>
      <c r="H336" s="29">
        <v>7023</v>
      </c>
      <c r="I336" s="29">
        <f>2833+650</f>
        <v>3483</v>
      </c>
      <c r="J336" s="33">
        <f>5642-650</f>
        <v>4992</v>
      </c>
      <c r="K336" s="10"/>
    </row>
    <row r="337" spans="1:14" ht="15">
      <c r="A337" s="32" t="s">
        <v>385</v>
      </c>
      <c r="B337" s="114"/>
      <c r="C337" s="114"/>
      <c r="D337" s="21">
        <v>321</v>
      </c>
      <c r="E337" s="22">
        <v>20</v>
      </c>
      <c r="F337" s="29">
        <f>SUM(G337:J337)</f>
        <v>2225</v>
      </c>
      <c r="G337" s="29">
        <f>700+75-25-25</f>
        <v>725</v>
      </c>
      <c r="H337" s="29">
        <v>475</v>
      </c>
      <c r="I337" s="29">
        <v>550</v>
      </c>
      <c r="J337" s="33">
        <v>475</v>
      </c>
      <c r="K337" s="10"/>
      <c r="N337" s="161">
        <f>+G336+G337</f>
        <v>7897</v>
      </c>
    </row>
    <row r="338" spans="1:14" ht="15">
      <c r="A338" s="76" t="s">
        <v>286</v>
      </c>
      <c r="B338" s="116"/>
      <c r="C338" s="101"/>
      <c r="D338" s="21">
        <v>322</v>
      </c>
      <c r="E338" s="22" t="s">
        <v>287</v>
      </c>
      <c r="F338" s="29"/>
      <c r="G338" s="29"/>
      <c r="H338" s="29"/>
      <c r="I338" s="29"/>
      <c r="J338" s="33"/>
      <c r="K338" s="10"/>
      <c r="N338" s="161">
        <f>+H336+H337</f>
        <v>7498</v>
      </c>
    </row>
    <row r="339" spans="1:14" ht="15">
      <c r="A339" s="95"/>
      <c r="B339" s="77" t="s">
        <v>288</v>
      </c>
      <c r="C339" s="101"/>
      <c r="D339" s="21">
        <v>323</v>
      </c>
      <c r="E339" s="22" t="s">
        <v>289</v>
      </c>
      <c r="F339" s="29"/>
      <c r="G339" s="29"/>
      <c r="H339" s="29"/>
      <c r="I339" s="29"/>
      <c r="J339" s="33"/>
      <c r="K339" s="10"/>
      <c r="N339" s="161">
        <f>+I336+I337</f>
        <v>4033</v>
      </c>
    </row>
    <row r="340" spans="1:14" ht="15">
      <c r="A340" s="95"/>
      <c r="B340" s="31"/>
      <c r="C340" s="117" t="s">
        <v>386</v>
      </c>
      <c r="D340" s="21">
        <v>324</v>
      </c>
      <c r="E340" s="22" t="s">
        <v>291</v>
      </c>
      <c r="F340" s="29"/>
      <c r="G340" s="29"/>
      <c r="H340" s="29"/>
      <c r="I340" s="29"/>
      <c r="J340" s="33"/>
      <c r="K340" s="10"/>
      <c r="N340" s="161">
        <f>+J336+J337</f>
        <v>5467</v>
      </c>
    </row>
    <row r="341" spans="1:14" ht="15">
      <c r="A341" s="76" t="s">
        <v>306</v>
      </c>
      <c r="B341" s="77"/>
      <c r="C341" s="162"/>
      <c r="D341" s="21">
        <v>325</v>
      </c>
      <c r="E341" s="22" t="s">
        <v>453</v>
      </c>
      <c r="F341" s="29"/>
      <c r="G341" s="29"/>
      <c r="H341" s="29"/>
      <c r="I341" s="29"/>
      <c r="J341" s="33"/>
      <c r="K341" s="10"/>
      <c r="N341" s="161"/>
    </row>
    <row r="342" spans="1:14" ht="15">
      <c r="A342" s="95"/>
      <c r="B342" s="77" t="s">
        <v>307</v>
      </c>
      <c r="C342" s="163"/>
      <c r="D342" s="21">
        <v>326</v>
      </c>
      <c r="E342" s="22" t="s">
        <v>308</v>
      </c>
      <c r="F342" s="29"/>
      <c r="G342" s="29"/>
      <c r="H342" s="29"/>
      <c r="I342" s="29"/>
      <c r="J342" s="33"/>
      <c r="K342" s="10"/>
      <c r="N342" s="161"/>
    </row>
    <row r="343" spans="1:14" ht="15">
      <c r="A343" s="95"/>
      <c r="B343" s="31"/>
      <c r="C343" s="117" t="s">
        <v>319</v>
      </c>
      <c r="D343" s="21">
        <v>327</v>
      </c>
      <c r="E343" s="22" t="s">
        <v>320</v>
      </c>
      <c r="F343" s="29"/>
      <c r="G343" s="29"/>
      <c r="H343" s="29"/>
      <c r="I343" s="29"/>
      <c r="J343" s="33"/>
      <c r="K343" s="10"/>
      <c r="N343" s="161"/>
    </row>
    <row r="344" spans="1:14" ht="15">
      <c r="A344" s="76" t="s">
        <v>321</v>
      </c>
      <c r="B344" s="40"/>
      <c r="C344" s="146"/>
      <c r="D344" s="103">
        <v>328</v>
      </c>
      <c r="E344" s="22">
        <v>57</v>
      </c>
      <c r="F344" s="29">
        <f>F345</f>
        <v>232.3</v>
      </c>
      <c r="G344" s="29">
        <f>G345</f>
        <v>0</v>
      </c>
      <c r="H344" s="29">
        <f>H345</f>
        <v>0</v>
      </c>
      <c r="I344" s="29">
        <f>I345</f>
        <v>0</v>
      </c>
      <c r="J344" s="33">
        <f>J345</f>
        <v>232.3</v>
      </c>
      <c r="K344" s="10"/>
      <c r="N344" s="161"/>
    </row>
    <row r="345" spans="1:14" ht="15">
      <c r="A345" s="164"/>
      <c r="B345" s="165" t="s">
        <v>322</v>
      </c>
      <c r="C345" s="166"/>
      <c r="D345" s="21">
        <v>329</v>
      </c>
      <c r="E345" s="167" t="s">
        <v>323</v>
      </c>
      <c r="F345" s="139">
        <f>F346+F347</f>
        <v>232.3</v>
      </c>
      <c r="G345" s="139">
        <f>G346+G347</f>
        <v>0</v>
      </c>
      <c r="H345" s="139">
        <f>H346+H347</f>
        <v>0</v>
      </c>
      <c r="I345" s="139">
        <f>I346+I347</f>
        <v>0</v>
      </c>
      <c r="J345" s="139">
        <f>J346+J347</f>
        <v>232.3</v>
      </c>
      <c r="K345" s="10"/>
      <c r="N345" s="161"/>
    </row>
    <row r="346" spans="1:11" ht="15">
      <c r="A346" s="95"/>
      <c r="B346" s="85"/>
      <c r="C346" s="87" t="s">
        <v>454</v>
      </c>
      <c r="D346" s="21">
        <v>330</v>
      </c>
      <c r="E346" s="22" t="s">
        <v>325</v>
      </c>
      <c r="F346" s="29">
        <f>SUM(G346:J346)</f>
        <v>0</v>
      </c>
      <c r="G346" s="29"/>
      <c r="H346" s="29"/>
      <c r="I346" s="29"/>
      <c r="J346" s="33"/>
      <c r="K346" s="10"/>
    </row>
    <row r="347" spans="1:11" ht="15">
      <c r="A347" s="76"/>
      <c r="B347" s="31"/>
      <c r="C347" s="87" t="s">
        <v>455</v>
      </c>
      <c r="D347" s="21">
        <v>331</v>
      </c>
      <c r="E347" s="22" t="s">
        <v>327</v>
      </c>
      <c r="F347" s="29">
        <f>G347+H347+I347+J347</f>
        <v>232.3</v>
      </c>
      <c r="G347" s="29"/>
      <c r="H347" s="29"/>
      <c r="I347" s="29"/>
      <c r="J347" s="33">
        <v>232.3</v>
      </c>
      <c r="K347" s="10"/>
    </row>
    <row r="348" spans="1:11" ht="15">
      <c r="A348" s="66" t="s">
        <v>328</v>
      </c>
      <c r="B348" s="40"/>
      <c r="C348" s="162"/>
      <c r="D348" s="21">
        <v>332</v>
      </c>
      <c r="E348" s="22">
        <v>59</v>
      </c>
      <c r="F348" s="29">
        <f>F349</f>
        <v>313.5</v>
      </c>
      <c r="G348" s="29">
        <f>G349</f>
        <v>79.5</v>
      </c>
      <c r="H348" s="29">
        <f>H349</f>
        <v>79.5</v>
      </c>
      <c r="I348" s="29">
        <f>I349</f>
        <v>75</v>
      </c>
      <c r="J348" s="33">
        <f>J349</f>
        <v>79.5</v>
      </c>
      <c r="K348" s="10"/>
    </row>
    <row r="349" spans="1:11" ht="15">
      <c r="A349" s="95"/>
      <c r="B349" s="168" t="s">
        <v>456</v>
      </c>
      <c r="C349" s="146"/>
      <c r="D349" s="21">
        <v>333</v>
      </c>
      <c r="E349" s="22" t="s">
        <v>330</v>
      </c>
      <c r="F349" s="169">
        <f>SUM(G349:J349)</f>
        <v>313.5</v>
      </c>
      <c r="G349" s="169">
        <f>54.5+25</f>
        <v>79.5</v>
      </c>
      <c r="H349" s="169">
        <f>54.5+25</f>
        <v>79.5</v>
      </c>
      <c r="I349" s="169">
        <f>50+25</f>
        <v>75</v>
      </c>
      <c r="J349" s="170">
        <f>54.5+25</f>
        <v>79.5</v>
      </c>
      <c r="K349" s="10"/>
    </row>
    <row r="350" spans="1:11" ht="15">
      <c r="A350" s="95"/>
      <c r="B350" s="168" t="s">
        <v>457</v>
      </c>
      <c r="C350" s="146"/>
      <c r="D350" s="21">
        <v>334</v>
      </c>
      <c r="E350" s="22" t="s">
        <v>334</v>
      </c>
      <c r="F350" s="29"/>
      <c r="G350" s="29"/>
      <c r="H350" s="29"/>
      <c r="I350" s="29"/>
      <c r="J350" s="33"/>
      <c r="K350" s="10"/>
    </row>
    <row r="351" spans="1:11" ht="15">
      <c r="A351" s="91" t="s">
        <v>341</v>
      </c>
      <c r="B351" s="101"/>
      <c r="C351" s="101"/>
      <c r="D351" s="21">
        <v>335</v>
      </c>
      <c r="E351" s="22">
        <v>70</v>
      </c>
      <c r="F351" s="29"/>
      <c r="G351" s="29"/>
      <c r="H351" s="29"/>
      <c r="I351" s="29"/>
      <c r="J351" s="33"/>
      <c r="K351" s="10"/>
    </row>
    <row r="352" spans="1:11" ht="15">
      <c r="A352" s="76" t="s">
        <v>342</v>
      </c>
      <c r="B352" s="54"/>
      <c r="C352" s="101"/>
      <c r="D352" s="21">
        <v>336</v>
      </c>
      <c r="E352" s="22">
        <v>71</v>
      </c>
      <c r="F352" s="29">
        <f>F353+F358</f>
        <v>601</v>
      </c>
      <c r="G352" s="29">
        <f>G353+G358</f>
        <v>25</v>
      </c>
      <c r="H352" s="29">
        <f>H353+H358</f>
        <v>195</v>
      </c>
      <c r="I352" s="29">
        <f>I353+I358</f>
        <v>31</v>
      </c>
      <c r="J352" s="33">
        <f>J353+J358</f>
        <v>350</v>
      </c>
      <c r="K352" s="10"/>
    </row>
    <row r="353" spans="1:11" ht="15">
      <c r="A353" s="95"/>
      <c r="B353" s="77" t="s">
        <v>390</v>
      </c>
      <c r="C353" s="101"/>
      <c r="D353" s="21">
        <v>337</v>
      </c>
      <c r="E353" s="22" t="s">
        <v>344</v>
      </c>
      <c r="F353" s="29">
        <f>F354+F355+F356+F357</f>
        <v>100</v>
      </c>
      <c r="G353" s="29">
        <f>G354+G355+G356+G357</f>
        <v>25</v>
      </c>
      <c r="H353" s="29">
        <f>H354+H355+H356+H357</f>
        <v>25</v>
      </c>
      <c r="I353" s="29">
        <f>I354+I355+I356+I357</f>
        <v>25</v>
      </c>
      <c r="J353" s="33">
        <f>J354+J355+J356+J357</f>
        <v>25</v>
      </c>
      <c r="K353" s="10"/>
    </row>
    <row r="354" spans="1:11" ht="15">
      <c r="A354" s="95"/>
      <c r="B354" s="77"/>
      <c r="C354" s="93" t="s">
        <v>345</v>
      </c>
      <c r="D354" s="21">
        <v>338</v>
      </c>
      <c r="E354" s="94" t="s">
        <v>346</v>
      </c>
      <c r="F354" s="29">
        <f>SUM(G354:J354)</f>
        <v>0</v>
      </c>
      <c r="G354" s="29">
        <v>0</v>
      </c>
      <c r="H354" s="29">
        <v>0</v>
      </c>
      <c r="I354" s="29">
        <v>0</v>
      </c>
      <c r="J354" s="33">
        <v>0</v>
      </c>
      <c r="K354" s="10"/>
    </row>
    <row r="355" spans="1:11" ht="15">
      <c r="A355" s="95"/>
      <c r="B355" s="77"/>
      <c r="C355" s="96" t="s">
        <v>347</v>
      </c>
      <c r="D355" s="21">
        <v>339</v>
      </c>
      <c r="E355" s="94" t="s">
        <v>348</v>
      </c>
      <c r="F355" s="29"/>
      <c r="G355" s="29"/>
      <c r="H355" s="29"/>
      <c r="I355" s="29"/>
      <c r="J355" s="33"/>
      <c r="K355" s="10"/>
    </row>
    <row r="356" spans="1:11" ht="15">
      <c r="A356" s="95"/>
      <c r="B356" s="77"/>
      <c r="C356" s="89" t="s">
        <v>391</v>
      </c>
      <c r="D356" s="21">
        <v>340</v>
      </c>
      <c r="E356" s="94" t="s">
        <v>350</v>
      </c>
      <c r="F356" s="29">
        <f>SUM(G356:J356)</f>
        <v>0</v>
      </c>
      <c r="G356" s="29"/>
      <c r="H356" s="29"/>
      <c r="I356" s="29"/>
      <c r="J356" s="33"/>
      <c r="K356" s="10"/>
    </row>
    <row r="357" spans="1:11" ht="15">
      <c r="A357" s="95"/>
      <c r="B357" s="77"/>
      <c r="C357" s="89" t="s">
        <v>351</v>
      </c>
      <c r="D357" s="21">
        <v>341</v>
      </c>
      <c r="E357" s="97" t="s">
        <v>352</v>
      </c>
      <c r="F357" s="29">
        <f>SUM(G357:J357)</f>
        <v>100</v>
      </c>
      <c r="G357" s="29">
        <v>25</v>
      </c>
      <c r="H357" s="29">
        <v>25</v>
      </c>
      <c r="I357" s="29">
        <v>25</v>
      </c>
      <c r="J357" s="33">
        <v>25</v>
      </c>
      <c r="K357" s="10"/>
    </row>
    <row r="358" spans="1:11" ht="15" customHeight="1">
      <c r="A358" s="95"/>
      <c r="B358" s="226" t="s">
        <v>392</v>
      </c>
      <c r="C358" s="226"/>
      <c r="D358" s="21">
        <v>342</v>
      </c>
      <c r="E358" s="97" t="s">
        <v>354</v>
      </c>
      <c r="F358" s="29">
        <f>SUM(G358:J358)</f>
        <v>501</v>
      </c>
      <c r="G358" s="29">
        <v>0</v>
      </c>
      <c r="H358" s="29">
        <v>170</v>
      </c>
      <c r="I358" s="29">
        <f>56-50</f>
        <v>6</v>
      </c>
      <c r="J358" s="33">
        <v>325</v>
      </c>
      <c r="K358" s="10"/>
    </row>
    <row r="359" spans="1:11" ht="15">
      <c r="A359" s="91" t="s">
        <v>458</v>
      </c>
      <c r="B359" s="31"/>
      <c r="C359" s="40"/>
      <c r="D359" s="21">
        <v>343</v>
      </c>
      <c r="E359" s="22">
        <v>79</v>
      </c>
      <c r="F359" s="29"/>
      <c r="G359" s="29"/>
      <c r="H359" s="29"/>
      <c r="I359" s="29"/>
      <c r="J359" s="33"/>
      <c r="K359" s="10"/>
    </row>
    <row r="360" spans="1:11" ht="15">
      <c r="A360" s="32" t="s">
        <v>403</v>
      </c>
      <c r="B360" s="77"/>
      <c r="C360" s="40"/>
      <c r="D360" s="21">
        <v>344</v>
      </c>
      <c r="E360" s="22">
        <v>81</v>
      </c>
      <c r="F360" s="29"/>
      <c r="G360" s="29"/>
      <c r="H360" s="29"/>
      <c r="I360" s="29"/>
      <c r="J360" s="33"/>
      <c r="K360" s="24"/>
    </row>
    <row r="361" spans="1:11" ht="15">
      <c r="A361" s="124" t="s">
        <v>394</v>
      </c>
      <c r="B361" s="125"/>
      <c r="C361" s="125"/>
      <c r="D361" s="21">
        <v>345</v>
      </c>
      <c r="E361" s="171"/>
      <c r="F361" s="29">
        <f>+F362+F365</f>
        <v>26041.8</v>
      </c>
      <c r="G361" s="29">
        <f>+G362+G365</f>
        <v>8001.5</v>
      </c>
      <c r="H361" s="29">
        <f>+H362+H365</f>
        <v>7772.5</v>
      </c>
      <c r="I361" s="29">
        <f>+I362+I365</f>
        <v>4139</v>
      </c>
      <c r="J361" s="29">
        <f>+J362+J365</f>
        <v>6128.8</v>
      </c>
      <c r="K361" s="10"/>
    </row>
    <row r="362" spans="1:14" ht="15">
      <c r="A362" s="137"/>
      <c r="B362" s="127" t="s">
        <v>459</v>
      </c>
      <c r="C362" s="53"/>
      <c r="D362" s="21">
        <v>346</v>
      </c>
      <c r="E362" s="22" t="s">
        <v>460</v>
      </c>
      <c r="F362" s="29">
        <f>SUM(F363:F364)</f>
        <v>8689</v>
      </c>
      <c r="G362" s="29">
        <f>SUM(G363:G364)</f>
        <v>2983</v>
      </c>
      <c r="H362" s="29">
        <f>SUM(H363:H364)</f>
        <v>2483</v>
      </c>
      <c r="I362" s="29">
        <f>SUM(I363:I364)</f>
        <v>1133</v>
      </c>
      <c r="J362" s="29">
        <f>SUM(J363:J364)</f>
        <v>2090</v>
      </c>
      <c r="K362" s="10"/>
      <c r="N362" s="1" t="s">
        <v>461</v>
      </c>
    </row>
    <row r="363" spans="1:14" ht="15">
      <c r="A363" s="137"/>
      <c r="B363" s="127"/>
      <c r="C363" s="127" t="s">
        <v>462</v>
      </c>
      <c r="D363" s="21">
        <v>347</v>
      </c>
      <c r="E363" s="22" t="s">
        <v>463</v>
      </c>
      <c r="F363" s="29">
        <f>SUM(G363:J363)</f>
        <v>4345</v>
      </c>
      <c r="G363" s="29">
        <v>1300</v>
      </c>
      <c r="H363" s="29">
        <v>1100</v>
      </c>
      <c r="I363" s="29">
        <v>550</v>
      </c>
      <c r="J363" s="33">
        <v>1395</v>
      </c>
      <c r="K363" s="172"/>
      <c r="L363" s="173"/>
      <c r="M363" s="2">
        <v>270</v>
      </c>
      <c r="N363" s="2">
        <v>5200</v>
      </c>
    </row>
    <row r="364" spans="1:14" ht="15">
      <c r="A364" s="137"/>
      <c r="B364" s="127"/>
      <c r="C364" s="127" t="s">
        <v>464</v>
      </c>
      <c r="D364" s="21">
        <v>348</v>
      </c>
      <c r="E364" s="22" t="s">
        <v>465</v>
      </c>
      <c r="F364" s="29">
        <f>SUM(G364:J364)</f>
        <v>4344</v>
      </c>
      <c r="G364" s="29">
        <v>1683</v>
      </c>
      <c r="H364" s="29">
        <v>1383</v>
      </c>
      <c r="I364" s="29">
        <v>583</v>
      </c>
      <c r="J364" s="33">
        <v>695</v>
      </c>
      <c r="K364" s="172"/>
      <c r="L364" s="173"/>
      <c r="M364" s="2">
        <v>287</v>
      </c>
      <c r="N364" s="2">
        <v>5532</v>
      </c>
    </row>
    <row r="365" spans="1:14" ht="15">
      <c r="A365" s="137"/>
      <c r="B365" s="127" t="s">
        <v>466</v>
      </c>
      <c r="C365" s="102"/>
      <c r="D365" s="21">
        <v>349</v>
      </c>
      <c r="E365" s="22" t="s">
        <v>467</v>
      </c>
      <c r="F365" s="29">
        <f>SUM(F366:F368)</f>
        <v>17352.8</v>
      </c>
      <c r="G365" s="29">
        <f>SUM(G366:G368)</f>
        <v>5018.5</v>
      </c>
      <c r="H365" s="29">
        <f>SUM(H366:H368)</f>
        <v>5289.5</v>
      </c>
      <c r="I365" s="29">
        <f>SUM(I366:I368)</f>
        <v>3006</v>
      </c>
      <c r="J365" s="29">
        <f>SUM(J366:J368)</f>
        <v>4038.8</v>
      </c>
      <c r="K365" s="172"/>
      <c r="L365" s="173"/>
      <c r="M365" s="2">
        <v>440</v>
      </c>
      <c r="N365" s="2">
        <v>8663</v>
      </c>
    </row>
    <row r="366" spans="1:14" ht="15">
      <c r="A366" s="137"/>
      <c r="B366" s="127"/>
      <c r="C366" s="127" t="s">
        <v>468</v>
      </c>
      <c r="D366" s="21">
        <v>350</v>
      </c>
      <c r="E366" s="22" t="s">
        <v>469</v>
      </c>
      <c r="F366" s="29">
        <f>SUM(G366:J366)</f>
        <v>6436</v>
      </c>
      <c r="G366" s="29">
        <v>2743.5</v>
      </c>
      <c r="H366" s="29">
        <f>3412.5+50+100</f>
        <v>3562.5</v>
      </c>
      <c r="I366" s="29">
        <f>983+50+400</f>
        <v>1433</v>
      </c>
      <c r="J366" s="33">
        <v>-1303</v>
      </c>
      <c r="K366" s="172"/>
      <c r="L366" s="173"/>
      <c r="M366" s="2">
        <v>575</v>
      </c>
      <c r="N366" s="2">
        <v>11032</v>
      </c>
    </row>
    <row r="367" spans="1:14" ht="15">
      <c r="A367" s="137"/>
      <c r="B367" s="127"/>
      <c r="C367" s="127" t="s">
        <v>470</v>
      </c>
      <c r="D367" s="21">
        <v>351</v>
      </c>
      <c r="E367" s="22" t="s">
        <v>471</v>
      </c>
      <c r="F367" s="29">
        <f>SUM(G367:J367)</f>
        <v>8810.8</v>
      </c>
      <c r="G367" s="29">
        <v>1625</v>
      </c>
      <c r="H367" s="29">
        <v>1225</v>
      </c>
      <c r="I367" s="29">
        <f>1123-50-50+250</f>
        <v>1273</v>
      </c>
      <c r="J367" s="33">
        <v>4687.8</v>
      </c>
      <c r="K367" s="172"/>
      <c r="L367" s="173"/>
      <c r="M367" s="2">
        <v>118</v>
      </c>
      <c r="N367" s="2">
        <v>2329</v>
      </c>
    </row>
    <row r="368" spans="1:14" ht="15">
      <c r="A368" s="137"/>
      <c r="B368" s="127"/>
      <c r="C368" s="40" t="s">
        <v>472</v>
      </c>
      <c r="D368" s="21">
        <v>352</v>
      </c>
      <c r="E368" s="22" t="s">
        <v>473</v>
      </c>
      <c r="F368" s="29">
        <f>SUM(G368:J368)</f>
        <v>2106</v>
      </c>
      <c r="G368" s="29">
        <v>650</v>
      </c>
      <c r="H368" s="29">
        <v>502</v>
      </c>
      <c r="I368" s="29">
        <v>300</v>
      </c>
      <c r="J368" s="33">
        <v>654</v>
      </c>
      <c r="K368" s="172"/>
      <c r="L368" s="173"/>
      <c r="M368" s="2">
        <f>SUM(M363:M367)</f>
        <v>1690</v>
      </c>
      <c r="N368" s="173">
        <v>32756</v>
      </c>
    </row>
    <row r="369" spans="1:11" ht="15">
      <c r="A369" s="137"/>
      <c r="B369" s="127" t="s">
        <v>474</v>
      </c>
      <c r="C369" s="127"/>
      <c r="D369" s="21">
        <v>353</v>
      </c>
      <c r="E369" s="22" t="s">
        <v>475</v>
      </c>
      <c r="F369" s="29"/>
      <c r="G369" s="29"/>
      <c r="H369" s="29"/>
      <c r="I369" s="29"/>
      <c r="J369" s="33"/>
      <c r="K369" s="10"/>
    </row>
    <row r="370" spans="1:11" ht="15">
      <c r="A370" s="137"/>
      <c r="B370" s="127" t="s">
        <v>476</v>
      </c>
      <c r="C370" s="53"/>
      <c r="D370" s="21">
        <v>354</v>
      </c>
      <c r="E370" s="22" t="s">
        <v>477</v>
      </c>
      <c r="F370" s="29"/>
      <c r="G370" s="29"/>
      <c r="H370" s="29"/>
      <c r="I370" s="29"/>
      <c r="J370" s="29"/>
      <c r="K370" s="10"/>
    </row>
    <row r="371" spans="1:13" ht="15">
      <c r="A371" s="137"/>
      <c r="B371" s="127"/>
      <c r="C371" s="127" t="s">
        <v>478</v>
      </c>
      <c r="D371" s="21">
        <v>355</v>
      </c>
      <c r="E371" s="22" t="s">
        <v>479</v>
      </c>
      <c r="F371" s="29"/>
      <c r="G371" s="29"/>
      <c r="H371" s="29"/>
      <c r="I371" s="29"/>
      <c r="J371" s="33"/>
      <c r="K371" s="24"/>
      <c r="M371" s="174"/>
    </row>
    <row r="372" spans="1:11" ht="15">
      <c r="A372" s="137"/>
      <c r="B372" s="127" t="s">
        <v>480</v>
      </c>
      <c r="C372" s="127"/>
      <c r="D372" s="21">
        <v>356</v>
      </c>
      <c r="E372" s="22" t="s">
        <v>481</v>
      </c>
      <c r="F372" s="29"/>
      <c r="G372" s="29"/>
      <c r="H372" s="29"/>
      <c r="I372" s="29"/>
      <c r="J372" s="29"/>
      <c r="K372" s="10"/>
    </row>
    <row r="373" spans="1:11" ht="15">
      <c r="A373" s="137"/>
      <c r="B373" s="127"/>
      <c r="C373" s="127" t="s">
        <v>482</v>
      </c>
      <c r="D373" s="21">
        <v>357</v>
      </c>
      <c r="E373" s="22" t="s">
        <v>483</v>
      </c>
      <c r="F373" s="29"/>
      <c r="G373" s="29"/>
      <c r="H373" s="29"/>
      <c r="I373" s="29"/>
      <c r="J373" s="33"/>
      <c r="K373" s="10"/>
    </row>
    <row r="374" spans="1:11" ht="15">
      <c r="A374" s="137"/>
      <c r="B374" s="127"/>
      <c r="C374" s="127" t="s">
        <v>484</v>
      </c>
      <c r="D374" s="21">
        <v>358</v>
      </c>
      <c r="E374" s="22" t="s">
        <v>485</v>
      </c>
      <c r="F374" s="29"/>
      <c r="G374" s="29"/>
      <c r="H374" s="29"/>
      <c r="I374" s="29"/>
      <c r="J374" s="33"/>
      <c r="K374" s="10"/>
    </row>
    <row r="375" spans="1:11" ht="15">
      <c r="A375" s="137"/>
      <c r="B375" s="40" t="s">
        <v>486</v>
      </c>
      <c r="C375" s="40"/>
      <c r="D375" s="21">
        <v>359</v>
      </c>
      <c r="E375" s="22" t="s">
        <v>487</v>
      </c>
      <c r="F375" s="29"/>
      <c r="G375" s="29"/>
      <c r="H375" s="29"/>
      <c r="I375" s="29"/>
      <c r="J375" s="33"/>
      <c r="K375" s="10"/>
    </row>
    <row r="376" spans="1:11" ht="15">
      <c r="A376" s="175"/>
      <c r="B376" s="176"/>
      <c r="C376" s="176"/>
      <c r="D376" s="103">
        <v>360</v>
      </c>
      <c r="E376" s="22"/>
      <c r="F376" s="29"/>
      <c r="G376" s="29"/>
      <c r="H376" s="29"/>
      <c r="I376" s="29"/>
      <c r="J376" s="33"/>
      <c r="K376" s="10"/>
    </row>
    <row r="377" spans="1:11" ht="15.75">
      <c r="A377" s="151" t="s">
        <v>488</v>
      </c>
      <c r="B377" s="177"/>
      <c r="C377" s="178"/>
      <c r="D377" s="108">
        <v>361</v>
      </c>
      <c r="E377" s="109" t="s">
        <v>489</v>
      </c>
      <c r="F377" s="130">
        <f>F378+F391</f>
        <v>195</v>
      </c>
      <c r="G377" s="130">
        <f>G378+G391</f>
        <v>0</v>
      </c>
      <c r="H377" s="130">
        <f>H378+H391</f>
        <v>10</v>
      </c>
      <c r="I377" s="130">
        <f>I378+I391</f>
        <v>36</v>
      </c>
      <c r="J377" s="143">
        <f>J378+J391</f>
        <v>149</v>
      </c>
      <c r="K377" s="10"/>
    </row>
    <row r="378" spans="1:11" ht="15">
      <c r="A378" s="111" t="s">
        <v>383</v>
      </c>
      <c r="B378" s="101"/>
      <c r="C378" s="101"/>
      <c r="D378" s="21">
        <v>362</v>
      </c>
      <c r="E378" s="22" t="s">
        <v>268</v>
      </c>
      <c r="F378" s="29">
        <f>F379+F380+F381</f>
        <v>195</v>
      </c>
      <c r="G378" s="29">
        <f>G379+G380+G381</f>
        <v>0</v>
      </c>
      <c r="H378" s="29">
        <f>H379+H380+H381</f>
        <v>10</v>
      </c>
      <c r="I378" s="29">
        <f>I379+I380+I381</f>
        <v>36</v>
      </c>
      <c r="J378" s="33">
        <f>J379+J380+J381</f>
        <v>149</v>
      </c>
      <c r="K378" s="10"/>
    </row>
    <row r="379" spans="1:11" ht="15">
      <c r="A379" s="39" t="s">
        <v>384</v>
      </c>
      <c r="B379" s="114"/>
      <c r="C379" s="114"/>
      <c r="D379" s="21">
        <v>363</v>
      </c>
      <c r="E379" s="22">
        <v>10</v>
      </c>
      <c r="F379" s="29">
        <f>H379+I379+J379</f>
        <v>136</v>
      </c>
      <c r="G379" s="29"/>
      <c r="H379" s="29"/>
      <c r="I379" s="29">
        <v>36</v>
      </c>
      <c r="J379" s="33">
        <v>100</v>
      </c>
      <c r="K379" s="10"/>
    </row>
    <row r="380" spans="1:11" ht="15">
      <c r="A380" s="32" t="s">
        <v>385</v>
      </c>
      <c r="B380" s="114"/>
      <c r="C380" s="114"/>
      <c r="D380" s="21">
        <v>364</v>
      </c>
      <c r="E380" s="22">
        <v>20</v>
      </c>
      <c r="F380" s="29">
        <f>H380+I380+J380</f>
        <v>25</v>
      </c>
      <c r="G380" s="29"/>
      <c r="H380" s="29"/>
      <c r="I380" s="29"/>
      <c r="J380" s="33">
        <v>25</v>
      </c>
      <c r="K380" s="10"/>
    </row>
    <row r="381" spans="1:11" ht="15">
      <c r="A381" s="76" t="s">
        <v>286</v>
      </c>
      <c r="B381" s="116"/>
      <c r="C381" s="101"/>
      <c r="D381" s="21">
        <v>365</v>
      </c>
      <c r="E381" s="22" t="s">
        <v>287</v>
      </c>
      <c r="F381" s="29">
        <f>F382+F385</f>
        <v>34</v>
      </c>
      <c r="G381" s="29">
        <f>G382+G385</f>
        <v>0</v>
      </c>
      <c r="H381" s="29">
        <f>H382+H385</f>
        <v>10</v>
      </c>
      <c r="I381" s="29">
        <f>I382+I385</f>
        <v>0</v>
      </c>
      <c r="J381" s="33">
        <f>J382+J385</f>
        <v>24</v>
      </c>
      <c r="K381" s="10"/>
    </row>
    <row r="382" spans="1:11" ht="15">
      <c r="A382" s="95"/>
      <c r="B382" s="77" t="s">
        <v>421</v>
      </c>
      <c r="C382" s="101"/>
      <c r="D382" s="21">
        <v>366</v>
      </c>
      <c r="E382" s="22" t="s">
        <v>289</v>
      </c>
      <c r="F382" s="29">
        <f>F383+F384</f>
        <v>34</v>
      </c>
      <c r="G382" s="29">
        <f>G383+G384</f>
        <v>0</v>
      </c>
      <c r="H382" s="29">
        <f>H383+H384</f>
        <v>10</v>
      </c>
      <c r="I382" s="29">
        <f>I383+I384</f>
        <v>0</v>
      </c>
      <c r="J382" s="33">
        <f>J383+J384</f>
        <v>24</v>
      </c>
      <c r="K382" s="10"/>
    </row>
    <row r="383" spans="1:11" ht="15">
      <c r="A383" s="95"/>
      <c r="B383" s="77"/>
      <c r="C383" s="117" t="s">
        <v>490</v>
      </c>
      <c r="D383" s="21">
        <v>367</v>
      </c>
      <c r="E383" s="22" t="s">
        <v>291</v>
      </c>
      <c r="F383" s="29">
        <f>SUM(G383:J383)</f>
        <v>34</v>
      </c>
      <c r="G383" s="29">
        <v>0</v>
      </c>
      <c r="H383" s="29">
        <v>10</v>
      </c>
      <c r="I383" s="29">
        <v>0</v>
      </c>
      <c r="J383" s="33">
        <v>24</v>
      </c>
      <c r="K383" s="10"/>
    </row>
    <row r="384" spans="1:11" ht="15">
      <c r="A384" s="95"/>
      <c r="B384" s="31"/>
      <c r="C384" s="117" t="s">
        <v>491</v>
      </c>
      <c r="D384" s="21">
        <v>368</v>
      </c>
      <c r="E384" s="22" t="s">
        <v>293</v>
      </c>
      <c r="F384" s="29">
        <f>SUM(G384:J384)</f>
        <v>0</v>
      </c>
      <c r="G384" s="29"/>
      <c r="H384" s="29"/>
      <c r="I384" s="29"/>
      <c r="J384" s="33"/>
      <c r="K384" s="10"/>
    </row>
    <row r="385" spans="1:11" ht="15">
      <c r="A385" s="95"/>
      <c r="B385" s="77" t="s">
        <v>302</v>
      </c>
      <c r="C385" s="77"/>
      <c r="D385" s="21">
        <v>369</v>
      </c>
      <c r="E385" s="22" t="s">
        <v>303</v>
      </c>
      <c r="F385" s="29"/>
      <c r="G385" s="29"/>
      <c r="H385" s="29"/>
      <c r="I385" s="29"/>
      <c r="J385" s="33"/>
      <c r="K385" s="10"/>
    </row>
    <row r="386" spans="1:11" ht="15">
      <c r="A386" s="95"/>
      <c r="B386" s="31"/>
      <c r="C386" s="38" t="s">
        <v>492</v>
      </c>
      <c r="D386" s="21">
        <v>370</v>
      </c>
      <c r="E386" s="22" t="s">
        <v>305</v>
      </c>
      <c r="F386" s="29"/>
      <c r="G386" s="29"/>
      <c r="H386" s="29"/>
      <c r="I386" s="29"/>
      <c r="J386" s="33"/>
      <c r="K386" s="10"/>
    </row>
    <row r="387" spans="1:11" ht="15">
      <c r="A387" s="76" t="s">
        <v>493</v>
      </c>
      <c r="B387" s="40"/>
      <c r="C387" s="146"/>
      <c r="D387" s="21">
        <v>371</v>
      </c>
      <c r="E387" s="22">
        <v>57</v>
      </c>
      <c r="F387" s="29"/>
      <c r="G387" s="29"/>
      <c r="H387" s="29"/>
      <c r="I387" s="29"/>
      <c r="J387" s="33"/>
      <c r="K387" s="10"/>
    </row>
    <row r="388" spans="1:11" ht="15">
      <c r="A388" s="95"/>
      <c r="B388" s="85" t="s">
        <v>322</v>
      </c>
      <c r="C388" s="146"/>
      <c r="D388" s="21">
        <v>372</v>
      </c>
      <c r="E388" s="22" t="s">
        <v>323</v>
      </c>
      <c r="F388" s="29"/>
      <c r="G388" s="29"/>
      <c r="H388" s="29"/>
      <c r="I388" s="29"/>
      <c r="J388" s="33"/>
      <c r="K388" s="10"/>
    </row>
    <row r="389" spans="1:11" ht="15">
      <c r="A389" s="95"/>
      <c r="B389" s="85"/>
      <c r="C389" s="87" t="s">
        <v>454</v>
      </c>
      <c r="D389" s="21">
        <v>373</v>
      </c>
      <c r="E389" s="22" t="s">
        <v>325</v>
      </c>
      <c r="F389" s="29"/>
      <c r="G389" s="29"/>
      <c r="H389" s="29"/>
      <c r="I389" s="29"/>
      <c r="J389" s="33"/>
      <c r="K389" s="10"/>
    </row>
    <row r="390" spans="1:11" ht="15">
      <c r="A390" s="76"/>
      <c r="B390" s="31"/>
      <c r="C390" s="87" t="s">
        <v>455</v>
      </c>
      <c r="D390" s="21">
        <v>374</v>
      </c>
      <c r="E390" s="22" t="s">
        <v>327</v>
      </c>
      <c r="F390" s="29"/>
      <c r="G390" s="29"/>
      <c r="H390" s="29"/>
      <c r="I390" s="29"/>
      <c r="J390" s="33"/>
      <c r="K390" s="10"/>
    </row>
    <row r="391" spans="1:11" ht="15">
      <c r="A391" s="91" t="s">
        <v>494</v>
      </c>
      <c r="B391" s="101"/>
      <c r="C391" s="101"/>
      <c r="D391" s="21">
        <v>375</v>
      </c>
      <c r="E391" s="22">
        <v>70</v>
      </c>
      <c r="F391" s="29">
        <f>F392</f>
        <v>0</v>
      </c>
      <c r="G391" s="29">
        <f>G392</f>
        <v>0</v>
      </c>
      <c r="H391" s="29">
        <f>H392</f>
        <v>0</v>
      </c>
      <c r="I391" s="29">
        <f>I392</f>
        <v>0</v>
      </c>
      <c r="J391" s="33">
        <f>J392</f>
        <v>0</v>
      </c>
      <c r="K391" s="10"/>
    </row>
    <row r="392" spans="1:11" ht="15">
      <c r="A392" s="76" t="s">
        <v>435</v>
      </c>
      <c r="B392" s="54"/>
      <c r="C392" s="101"/>
      <c r="D392" s="21">
        <v>376</v>
      </c>
      <c r="E392" s="22">
        <v>71</v>
      </c>
      <c r="F392" s="29">
        <f>F393+F398</f>
        <v>0</v>
      </c>
      <c r="G392" s="29">
        <f>G393+G398</f>
        <v>0</v>
      </c>
      <c r="H392" s="29">
        <f>H393+H398</f>
        <v>0</v>
      </c>
      <c r="I392" s="29">
        <f>I393+I398</f>
        <v>0</v>
      </c>
      <c r="J392" s="33">
        <f>J393+J398</f>
        <v>0</v>
      </c>
      <c r="K392" s="10"/>
    </row>
    <row r="393" spans="1:11" ht="15">
      <c r="A393" s="95"/>
      <c r="B393" s="77" t="s">
        <v>390</v>
      </c>
      <c r="C393" s="101"/>
      <c r="D393" s="21">
        <v>377</v>
      </c>
      <c r="E393" s="22" t="s">
        <v>344</v>
      </c>
      <c r="F393" s="29">
        <f>F394+F395+F396+F397</f>
        <v>0</v>
      </c>
      <c r="G393" s="29">
        <f>G394+G395+G396+G397</f>
        <v>0</v>
      </c>
      <c r="H393" s="29">
        <f>H394+H395+H396+H397</f>
        <v>0</v>
      </c>
      <c r="I393" s="29">
        <f>I394+I395+I396+I397</f>
        <v>0</v>
      </c>
      <c r="J393" s="33">
        <f>J394+J395+J396+J397</f>
        <v>0</v>
      </c>
      <c r="K393" s="10"/>
    </row>
    <row r="394" spans="1:11" ht="15">
      <c r="A394" s="95"/>
      <c r="B394" s="77"/>
      <c r="C394" s="93" t="s">
        <v>345</v>
      </c>
      <c r="D394" s="21">
        <v>378</v>
      </c>
      <c r="E394" s="94" t="s">
        <v>346</v>
      </c>
      <c r="F394" s="29"/>
      <c r="G394" s="29"/>
      <c r="H394" s="29"/>
      <c r="I394" s="29"/>
      <c r="J394" s="33"/>
      <c r="K394" s="10"/>
    </row>
    <row r="395" spans="1:11" ht="15">
      <c r="A395" s="95"/>
      <c r="B395" s="77"/>
      <c r="C395" s="96" t="s">
        <v>347</v>
      </c>
      <c r="D395" s="21">
        <v>379</v>
      </c>
      <c r="E395" s="94" t="s">
        <v>348</v>
      </c>
      <c r="F395" s="29"/>
      <c r="G395" s="29"/>
      <c r="H395" s="29"/>
      <c r="I395" s="29"/>
      <c r="J395" s="33"/>
      <c r="K395" s="10"/>
    </row>
    <row r="396" spans="1:11" ht="15">
      <c r="A396" s="95"/>
      <c r="B396" s="77"/>
      <c r="C396" s="89" t="s">
        <v>391</v>
      </c>
      <c r="D396" s="21">
        <v>380</v>
      </c>
      <c r="E396" s="94" t="s">
        <v>350</v>
      </c>
      <c r="F396" s="29"/>
      <c r="G396" s="29"/>
      <c r="H396" s="29"/>
      <c r="I396" s="29"/>
      <c r="J396" s="33"/>
      <c r="K396" s="10"/>
    </row>
    <row r="397" spans="1:11" ht="15">
      <c r="A397" s="95"/>
      <c r="B397" s="77"/>
      <c r="C397" s="89" t="s">
        <v>351</v>
      </c>
      <c r="D397" s="21">
        <v>381</v>
      </c>
      <c r="E397" s="97" t="s">
        <v>352</v>
      </c>
      <c r="F397" s="29">
        <f>SUM(G397:J397)</f>
        <v>0</v>
      </c>
      <c r="G397" s="29"/>
      <c r="H397" s="29"/>
      <c r="I397" s="29"/>
      <c r="J397" s="33"/>
      <c r="K397" s="10"/>
    </row>
    <row r="398" spans="1:11" ht="15" customHeight="1">
      <c r="A398" s="95"/>
      <c r="B398" s="226" t="s">
        <v>392</v>
      </c>
      <c r="C398" s="226"/>
      <c r="D398" s="21">
        <v>382</v>
      </c>
      <c r="E398" s="97" t="s">
        <v>354</v>
      </c>
      <c r="F398" s="29">
        <f>SUM(G398:J398)</f>
        <v>0</v>
      </c>
      <c r="G398" s="29"/>
      <c r="H398" s="29"/>
      <c r="I398" s="29"/>
      <c r="J398" s="33"/>
      <c r="K398" s="10"/>
    </row>
    <row r="399" spans="1:11" ht="15">
      <c r="A399" s="124" t="s">
        <v>394</v>
      </c>
      <c r="B399" s="125"/>
      <c r="C399" s="125"/>
      <c r="D399" s="21">
        <v>383</v>
      </c>
      <c r="E399" s="22"/>
      <c r="F399" s="29"/>
      <c r="G399" s="29"/>
      <c r="H399" s="29"/>
      <c r="I399" s="29"/>
      <c r="J399" s="33"/>
      <c r="K399" s="10"/>
    </row>
    <row r="400" spans="1:11" ht="15">
      <c r="A400" s="179"/>
      <c r="B400" s="40" t="s">
        <v>495</v>
      </c>
      <c r="C400" s="40"/>
      <c r="D400" s="21">
        <v>384</v>
      </c>
      <c r="E400" s="22" t="s">
        <v>496</v>
      </c>
      <c r="F400" s="29">
        <f>F401</f>
        <v>34</v>
      </c>
      <c r="G400" s="29">
        <f>G401</f>
        <v>0</v>
      </c>
      <c r="H400" s="29">
        <f>H401</f>
        <v>10</v>
      </c>
      <c r="I400" s="29">
        <f>I401</f>
        <v>0</v>
      </c>
      <c r="J400" s="33">
        <f>J401</f>
        <v>24</v>
      </c>
      <c r="K400" s="10"/>
    </row>
    <row r="401" spans="1:11" ht="15">
      <c r="A401" s="179"/>
      <c r="B401" s="40"/>
      <c r="C401" s="40" t="s">
        <v>497</v>
      </c>
      <c r="D401" s="21">
        <v>385</v>
      </c>
      <c r="E401" s="22" t="s">
        <v>498</v>
      </c>
      <c r="F401" s="29">
        <f>SUM(G401:J401)</f>
        <v>34</v>
      </c>
      <c r="G401" s="29"/>
      <c r="H401" s="29">
        <v>10</v>
      </c>
      <c r="I401" s="29"/>
      <c r="J401" s="33">
        <v>24</v>
      </c>
      <c r="K401" s="10"/>
    </row>
    <row r="402" spans="1:11" ht="15">
      <c r="A402" s="137"/>
      <c r="B402" s="127" t="s">
        <v>499</v>
      </c>
      <c r="C402" s="127"/>
      <c r="D402" s="21">
        <v>386</v>
      </c>
      <c r="E402" s="22" t="s">
        <v>500</v>
      </c>
      <c r="F402" s="29">
        <f>F403</f>
        <v>161</v>
      </c>
      <c r="G402" s="29">
        <f>G403</f>
        <v>0</v>
      </c>
      <c r="H402" s="29">
        <f>H403</f>
        <v>0</v>
      </c>
      <c r="I402" s="29">
        <f>I403</f>
        <v>36</v>
      </c>
      <c r="J402" s="33">
        <f>J403</f>
        <v>125</v>
      </c>
      <c r="K402" s="10"/>
    </row>
    <row r="403" spans="1:11" ht="15">
      <c r="A403" s="137"/>
      <c r="B403" s="127"/>
      <c r="C403" s="40" t="s">
        <v>501</v>
      </c>
      <c r="D403" s="21">
        <v>387</v>
      </c>
      <c r="E403" s="22" t="s">
        <v>502</v>
      </c>
      <c r="F403" s="29">
        <f>SUM(G403:J403)</f>
        <v>161</v>
      </c>
      <c r="G403" s="29">
        <v>0</v>
      </c>
      <c r="H403" s="29">
        <v>0</v>
      </c>
      <c r="I403" s="29">
        <v>36</v>
      </c>
      <c r="J403" s="33">
        <v>125</v>
      </c>
      <c r="K403" s="10"/>
    </row>
    <row r="404" spans="1:11" ht="15">
      <c r="A404" s="137"/>
      <c r="B404" s="127"/>
      <c r="C404" s="40"/>
      <c r="D404" s="103">
        <v>388</v>
      </c>
      <c r="E404" s="22"/>
      <c r="F404" s="29"/>
      <c r="G404" s="29"/>
      <c r="H404" s="29"/>
      <c r="I404" s="29"/>
      <c r="J404" s="33"/>
      <c r="K404" s="10"/>
    </row>
    <row r="405" spans="1:11" ht="15.75">
      <c r="A405" s="151" t="s">
        <v>503</v>
      </c>
      <c r="B405" s="180"/>
      <c r="C405" s="153"/>
      <c r="D405" s="108">
        <v>389</v>
      </c>
      <c r="E405" s="109" t="s">
        <v>504</v>
      </c>
      <c r="F405" s="130">
        <f>F406+F420</f>
        <v>2720</v>
      </c>
      <c r="G405" s="130">
        <f>G406+G420</f>
        <v>1391</v>
      </c>
      <c r="H405" s="130">
        <f>H406+H420</f>
        <v>677</v>
      </c>
      <c r="I405" s="130">
        <f>I406+I420</f>
        <v>454</v>
      </c>
      <c r="J405" s="130">
        <f>J406+J420</f>
        <v>198</v>
      </c>
      <c r="K405" s="10"/>
    </row>
    <row r="406" spans="1:11" ht="15">
      <c r="A406" s="158" t="s">
        <v>505</v>
      </c>
      <c r="B406" s="101"/>
      <c r="C406" s="101"/>
      <c r="D406" s="21">
        <v>390</v>
      </c>
      <c r="E406" s="22" t="s">
        <v>268</v>
      </c>
      <c r="F406" s="29">
        <f>F407+F408+F415+F409</f>
        <v>1045</v>
      </c>
      <c r="G406" s="29">
        <f>G407+G408+G415+G409</f>
        <v>288</v>
      </c>
      <c r="H406" s="29">
        <f>H407+H408+H415+H409</f>
        <v>317</v>
      </c>
      <c r="I406" s="29">
        <f>I407+I408+I415+I409</f>
        <v>247</v>
      </c>
      <c r="J406" s="33">
        <f>J407+J408+J415+J409</f>
        <v>193</v>
      </c>
      <c r="K406" s="10"/>
    </row>
    <row r="407" spans="1:11" ht="15">
      <c r="A407" s="39" t="s">
        <v>384</v>
      </c>
      <c r="B407" s="114"/>
      <c r="C407" s="114"/>
      <c r="D407" s="21">
        <v>391</v>
      </c>
      <c r="E407" s="22">
        <v>10</v>
      </c>
      <c r="F407" s="29">
        <f>SUM(G407:J407)</f>
        <v>130</v>
      </c>
      <c r="G407" s="29">
        <v>70</v>
      </c>
      <c r="H407" s="29">
        <v>30</v>
      </c>
      <c r="I407" s="29">
        <v>15</v>
      </c>
      <c r="J407" s="33">
        <v>15</v>
      </c>
      <c r="K407" s="10"/>
    </row>
    <row r="408" spans="1:11" ht="15">
      <c r="A408" s="32" t="s">
        <v>385</v>
      </c>
      <c r="B408" s="114"/>
      <c r="C408" s="114"/>
      <c r="D408" s="21">
        <v>392</v>
      </c>
      <c r="E408" s="22">
        <v>20</v>
      </c>
      <c r="F408" s="29">
        <f>SUM(G408:J408)</f>
        <v>335</v>
      </c>
      <c r="G408" s="29">
        <f>20+50</f>
        <v>70</v>
      </c>
      <c r="H408" s="29">
        <f>5+H443+H447+80-50</f>
        <v>125</v>
      </c>
      <c r="I408" s="29">
        <f>45+20</f>
        <v>65</v>
      </c>
      <c r="J408" s="33">
        <v>75</v>
      </c>
      <c r="K408" s="10"/>
    </row>
    <row r="409" spans="1:11" ht="15">
      <c r="A409" s="76" t="s">
        <v>506</v>
      </c>
      <c r="B409" s="116"/>
      <c r="C409" s="101"/>
      <c r="D409" s="21">
        <v>393</v>
      </c>
      <c r="E409" s="22" t="s">
        <v>287</v>
      </c>
      <c r="F409" s="29">
        <f aca="true" t="shared" si="11" ref="F409:J410">F410</f>
        <v>580</v>
      </c>
      <c r="G409" s="29">
        <f t="shared" si="11"/>
        <v>148</v>
      </c>
      <c r="H409" s="29">
        <f t="shared" si="11"/>
        <v>162</v>
      </c>
      <c r="I409" s="29">
        <f t="shared" si="11"/>
        <v>167</v>
      </c>
      <c r="J409" s="33">
        <f t="shared" si="11"/>
        <v>103</v>
      </c>
      <c r="K409" s="10"/>
    </row>
    <row r="410" spans="1:11" ht="15">
      <c r="A410" s="95"/>
      <c r="B410" s="77" t="s">
        <v>421</v>
      </c>
      <c r="C410" s="101"/>
      <c r="D410" s="21">
        <v>394</v>
      </c>
      <c r="E410" s="22" t="s">
        <v>289</v>
      </c>
      <c r="F410" s="29">
        <f t="shared" si="11"/>
        <v>580</v>
      </c>
      <c r="G410" s="29">
        <f t="shared" si="11"/>
        <v>148</v>
      </c>
      <c r="H410" s="29">
        <f t="shared" si="11"/>
        <v>162</v>
      </c>
      <c r="I410" s="29">
        <f t="shared" si="11"/>
        <v>167</v>
      </c>
      <c r="J410" s="33">
        <f t="shared" si="11"/>
        <v>103</v>
      </c>
      <c r="K410" s="10"/>
    </row>
    <row r="411" spans="1:11" ht="15">
      <c r="A411" s="95"/>
      <c r="B411" s="31"/>
      <c r="C411" s="117" t="s">
        <v>386</v>
      </c>
      <c r="D411" s="21">
        <v>395</v>
      </c>
      <c r="E411" s="22" t="s">
        <v>291</v>
      </c>
      <c r="F411" s="29">
        <f>SUM(G411:J411)</f>
        <v>580</v>
      </c>
      <c r="G411" s="29">
        <f>70+8+50+25-5</f>
        <v>148</v>
      </c>
      <c r="H411" s="29">
        <f>117+87+50+25-112-5</f>
        <v>162</v>
      </c>
      <c r="I411" s="29">
        <v>167</v>
      </c>
      <c r="J411" s="33">
        <v>103</v>
      </c>
      <c r="K411" s="10"/>
    </row>
    <row r="412" spans="1:11" ht="15">
      <c r="A412" s="76" t="s">
        <v>387</v>
      </c>
      <c r="B412" s="77"/>
      <c r="C412" s="162"/>
      <c r="D412" s="21">
        <v>396</v>
      </c>
      <c r="E412" s="22" t="s">
        <v>453</v>
      </c>
      <c r="F412" s="29"/>
      <c r="G412" s="29"/>
      <c r="H412" s="29"/>
      <c r="I412" s="29"/>
      <c r="J412" s="33"/>
      <c r="K412" s="10"/>
    </row>
    <row r="413" spans="1:11" ht="15">
      <c r="A413" s="95"/>
      <c r="B413" s="77" t="s">
        <v>307</v>
      </c>
      <c r="C413" s="163"/>
      <c r="D413" s="21">
        <v>397</v>
      </c>
      <c r="E413" s="22" t="s">
        <v>308</v>
      </c>
      <c r="F413" s="29"/>
      <c r="G413" s="29"/>
      <c r="H413" s="29"/>
      <c r="I413" s="29"/>
      <c r="J413" s="33"/>
      <c r="K413" s="10"/>
    </row>
    <row r="414" spans="1:11" ht="15">
      <c r="A414" s="95"/>
      <c r="B414" s="31"/>
      <c r="C414" s="117" t="s">
        <v>319</v>
      </c>
      <c r="D414" s="21">
        <v>398</v>
      </c>
      <c r="E414" s="22" t="s">
        <v>320</v>
      </c>
      <c r="F414" s="29"/>
      <c r="G414" s="29"/>
      <c r="H414" s="29"/>
      <c r="I414" s="29"/>
      <c r="J414" s="33"/>
      <c r="K414" s="10"/>
    </row>
    <row r="415" spans="1:11" ht="15">
      <c r="A415" s="66" t="s">
        <v>328</v>
      </c>
      <c r="B415" s="40"/>
      <c r="C415" s="162"/>
      <c r="D415" s="21">
        <v>399</v>
      </c>
      <c r="E415" s="22">
        <v>59</v>
      </c>
      <c r="F415" s="29">
        <f>F416+F417+F418</f>
        <v>0</v>
      </c>
      <c r="G415" s="29">
        <f>G416+G417+G418</f>
        <v>0</v>
      </c>
      <c r="H415" s="29">
        <f>H416+H417+H418</f>
        <v>0</v>
      </c>
      <c r="I415" s="29">
        <f>I416+I417+I418</f>
        <v>0</v>
      </c>
      <c r="J415" s="33">
        <f>J416+J417+J418</f>
        <v>0</v>
      </c>
      <c r="K415" s="10"/>
    </row>
    <row r="416" spans="1:11" ht="15">
      <c r="A416" s="95"/>
      <c r="B416" s="168" t="s">
        <v>457</v>
      </c>
      <c r="C416" s="146"/>
      <c r="D416" s="21">
        <v>400</v>
      </c>
      <c r="E416" s="22" t="s">
        <v>334</v>
      </c>
      <c r="F416" s="29">
        <f>SUM(G416:J416)</f>
        <v>0</v>
      </c>
      <c r="G416" s="29"/>
      <c r="H416" s="29"/>
      <c r="I416" s="29"/>
      <c r="J416" s="33"/>
      <c r="K416" s="10"/>
    </row>
    <row r="417" spans="1:11" ht="15">
      <c r="A417" s="95"/>
      <c r="B417" s="168" t="s">
        <v>507</v>
      </c>
      <c r="C417" s="146"/>
      <c r="D417" s="21">
        <v>401</v>
      </c>
      <c r="E417" s="22" t="s">
        <v>336</v>
      </c>
      <c r="F417" s="29">
        <f>SUM(G417:J417)</f>
        <v>0</v>
      </c>
      <c r="G417" s="29"/>
      <c r="H417" s="29"/>
      <c r="I417" s="29"/>
      <c r="J417" s="33"/>
      <c r="K417" s="10"/>
    </row>
    <row r="418" spans="1:11" ht="15">
      <c r="A418" s="95"/>
      <c r="B418" s="168" t="s">
        <v>508</v>
      </c>
      <c r="C418" s="146"/>
      <c r="D418" s="21">
        <v>402</v>
      </c>
      <c r="E418" s="22" t="s">
        <v>338</v>
      </c>
      <c r="F418" s="29"/>
      <c r="G418" s="29"/>
      <c r="H418" s="29"/>
      <c r="I418" s="29"/>
      <c r="J418" s="33"/>
      <c r="K418" s="10"/>
    </row>
    <row r="419" spans="1:11" ht="15">
      <c r="A419" s="91" t="s">
        <v>341</v>
      </c>
      <c r="B419" s="101"/>
      <c r="C419" s="181"/>
      <c r="D419" s="21">
        <v>403</v>
      </c>
      <c r="E419" s="22">
        <v>70</v>
      </c>
      <c r="F419" s="29"/>
      <c r="G419" s="29"/>
      <c r="H419" s="29"/>
      <c r="I419" s="29"/>
      <c r="J419" s="33"/>
      <c r="K419" s="10"/>
    </row>
    <row r="420" spans="1:11" ht="15">
      <c r="A420" s="76" t="s">
        <v>342</v>
      </c>
      <c r="B420" s="54"/>
      <c r="C420" s="101"/>
      <c r="D420" s="21">
        <v>404</v>
      </c>
      <c r="E420" s="22">
        <v>71</v>
      </c>
      <c r="F420" s="29">
        <f>F421+F426</f>
        <v>1675</v>
      </c>
      <c r="G420" s="29">
        <f>G421+G426</f>
        <v>1103</v>
      </c>
      <c r="H420" s="29">
        <f>H421+H426</f>
        <v>360</v>
      </c>
      <c r="I420" s="29">
        <f>I421+I426</f>
        <v>207</v>
      </c>
      <c r="J420" s="33">
        <f>J421+J426</f>
        <v>5</v>
      </c>
      <c r="K420" s="10"/>
    </row>
    <row r="421" spans="1:11" ht="15">
      <c r="A421" s="95"/>
      <c r="B421" s="77" t="s">
        <v>509</v>
      </c>
      <c r="C421" s="101"/>
      <c r="D421" s="21">
        <v>405</v>
      </c>
      <c r="E421" s="22" t="s">
        <v>344</v>
      </c>
      <c r="F421" s="29">
        <f>F422+F423+F424+F425</f>
        <v>1675</v>
      </c>
      <c r="G421" s="29">
        <f>G422+G423+G424+G425</f>
        <v>1103</v>
      </c>
      <c r="H421" s="29">
        <f>H422+H423+H424+H425</f>
        <v>355</v>
      </c>
      <c r="I421" s="29">
        <f>I422+I423+I424+I425</f>
        <v>212</v>
      </c>
      <c r="J421" s="33">
        <f>J422+J423+J424+J425</f>
        <v>5</v>
      </c>
      <c r="K421" s="10"/>
    </row>
    <row r="422" spans="1:11" ht="15">
      <c r="A422" s="95"/>
      <c r="B422" s="77"/>
      <c r="C422" s="93" t="s">
        <v>345</v>
      </c>
      <c r="D422" s="21">
        <v>406</v>
      </c>
      <c r="E422" s="94" t="s">
        <v>346</v>
      </c>
      <c r="F422" s="29">
        <f aca="true" t="shared" si="12" ref="F422:F430">SUM(G422:J422)</f>
        <v>75</v>
      </c>
      <c r="G422" s="29">
        <f>898+200</f>
        <v>1098</v>
      </c>
      <c r="H422" s="29">
        <v>0</v>
      </c>
      <c r="I422" s="29">
        <v>-1023</v>
      </c>
      <c r="J422" s="33"/>
      <c r="K422" s="10"/>
    </row>
    <row r="423" spans="1:11" ht="15">
      <c r="A423" s="95"/>
      <c r="B423" s="77"/>
      <c r="C423" s="96" t="s">
        <v>347</v>
      </c>
      <c r="D423" s="21">
        <v>407</v>
      </c>
      <c r="E423" s="94" t="s">
        <v>348</v>
      </c>
      <c r="F423" s="29">
        <f t="shared" si="12"/>
        <v>0</v>
      </c>
      <c r="G423" s="29"/>
      <c r="H423" s="29"/>
      <c r="I423" s="29"/>
      <c r="J423" s="33"/>
      <c r="K423" s="10"/>
    </row>
    <row r="424" spans="1:11" ht="15">
      <c r="A424" s="95"/>
      <c r="B424" s="77"/>
      <c r="C424" s="89" t="s">
        <v>391</v>
      </c>
      <c r="D424" s="21">
        <v>408</v>
      </c>
      <c r="E424" s="94" t="s">
        <v>350</v>
      </c>
      <c r="F424" s="29">
        <f t="shared" si="12"/>
        <v>0</v>
      </c>
      <c r="G424" s="29"/>
      <c r="H424" s="29"/>
      <c r="I424" s="29"/>
      <c r="J424" s="33"/>
      <c r="K424" s="10"/>
    </row>
    <row r="425" spans="1:11" ht="15">
      <c r="A425" s="95"/>
      <c r="B425" s="77"/>
      <c r="C425" s="89" t="s">
        <v>351</v>
      </c>
      <c r="D425" s="21">
        <v>409</v>
      </c>
      <c r="E425" s="97" t="s">
        <v>352</v>
      </c>
      <c r="F425" s="29">
        <f t="shared" si="12"/>
        <v>1600</v>
      </c>
      <c r="G425" s="29">
        <v>5</v>
      </c>
      <c r="H425" s="29">
        <v>355</v>
      </c>
      <c r="I425" s="29">
        <v>1235</v>
      </c>
      <c r="J425" s="33">
        <v>5</v>
      </c>
      <c r="K425" s="10"/>
    </row>
    <row r="426" spans="1:11" ht="15" customHeight="1">
      <c r="A426" s="95"/>
      <c r="B426" s="226" t="s">
        <v>392</v>
      </c>
      <c r="C426" s="226"/>
      <c r="D426" s="21">
        <v>410</v>
      </c>
      <c r="E426" s="97" t="s">
        <v>354</v>
      </c>
      <c r="F426" s="29">
        <f t="shared" si="12"/>
        <v>0</v>
      </c>
      <c r="G426" s="29"/>
      <c r="H426" s="29">
        <v>5</v>
      </c>
      <c r="I426" s="29">
        <v>-5</v>
      </c>
      <c r="J426" s="33">
        <v>0</v>
      </c>
      <c r="K426" s="10"/>
    </row>
    <row r="427" spans="1:11" ht="15">
      <c r="A427" s="91" t="s">
        <v>362</v>
      </c>
      <c r="B427" s="31"/>
      <c r="C427" s="40"/>
      <c r="D427" s="21">
        <v>411</v>
      </c>
      <c r="E427" s="22">
        <v>79</v>
      </c>
      <c r="F427" s="29">
        <f t="shared" si="12"/>
        <v>0</v>
      </c>
      <c r="G427" s="29"/>
      <c r="H427" s="29"/>
      <c r="I427" s="29"/>
      <c r="J427" s="33"/>
      <c r="K427" s="10"/>
    </row>
    <row r="428" spans="1:11" ht="15">
      <c r="A428" s="32" t="s">
        <v>368</v>
      </c>
      <c r="B428" s="77"/>
      <c r="C428" s="40"/>
      <c r="D428" s="21">
        <v>412</v>
      </c>
      <c r="E428" s="22">
        <v>81</v>
      </c>
      <c r="F428" s="29">
        <f t="shared" si="12"/>
        <v>0</v>
      </c>
      <c r="G428" s="29"/>
      <c r="H428" s="29"/>
      <c r="I428" s="29"/>
      <c r="J428" s="33"/>
      <c r="K428" s="10"/>
    </row>
    <row r="429" spans="1:11" ht="15">
      <c r="A429" s="32"/>
      <c r="B429" s="77" t="s">
        <v>369</v>
      </c>
      <c r="C429" s="40"/>
      <c r="D429" s="21">
        <v>413</v>
      </c>
      <c r="E429" s="22" t="s">
        <v>370</v>
      </c>
      <c r="F429" s="29">
        <f t="shared" si="12"/>
        <v>0</v>
      </c>
      <c r="G429" s="29"/>
      <c r="H429" s="29"/>
      <c r="I429" s="29"/>
      <c r="J429" s="33"/>
      <c r="K429" s="10"/>
    </row>
    <row r="430" spans="1:11" ht="15">
      <c r="A430" s="48"/>
      <c r="B430" s="81" t="s">
        <v>371</v>
      </c>
      <c r="C430" s="40"/>
      <c r="D430" s="21">
        <v>414</v>
      </c>
      <c r="E430" s="22" t="s">
        <v>372</v>
      </c>
      <c r="F430" s="29">
        <f t="shared" si="12"/>
        <v>0</v>
      </c>
      <c r="G430" s="29"/>
      <c r="H430" s="29"/>
      <c r="I430" s="29"/>
      <c r="J430" s="33"/>
      <c r="K430" s="10"/>
    </row>
    <row r="431" spans="1:11" ht="15">
      <c r="A431" s="124" t="s">
        <v>394</v>
      </c>
      <c r="B431" s="125"/>
      <c r="C431" s="125"/>
      <c r="D431" s="21">
        <v>415</v>
      </c>
      <c r="E431" s="22"/>
      <c r="F431" s="29">
        <f>F433+F437+F443+F446+F447+F434</f>
        <v>2720</v>
      </c>
      <c r="G431" s="29">
        <f>G433+G437+G443+G446+G447+G434</f>
        <v>1391</v>
      </c>
      <c r="H431" s="29">
        <f>H433+H437+H443+H446+H447+H434</f>
        <v>677</v>
      </c>
      <c r="I431" s="29">
        <f>I433+I437+I443+I446+I447+I434</f>
        <v>454</v>
      </c>
      <c r="J431" s="29">
        <f>J433+J437+J443+J446+J447+J434</f>
        <v>198</v>
      </c>
      <c r="K431" s="10"/>
    </row>
    <row r="432" spans="1:11" ht="15">
      <c r="A432" s="179"/>
      <c r="B432" s="127" t="s">
        <v>510</v>
      </c>
      <c r="C432" s="40"/>
      <c r="D432" s="21">
        <v>416</v>
      </c>
      <c r="E432" s="22" t="s">
        <v>511</v>
      </c>
      <c r="F432" s="29">
        <f>SUM(F433:F441)</f>
        <v>2330</v>
      </c>
      <c r="G432" s="29">
        <f>SUM(G433:G441)</f>
        <v>1341</v>
      </c>
      <c r="H432" s="29">
        <f>SUM(H433:H441)</f>
        <v>567</v>
      </c>
      <c r="I432" s="29">
        <f>SUM(I433:I441)</f>
        <v>334</v>
      </c>
      <c r="J432" s="29">
        <f>SUM(J433:J441)</f>
        <v>88</v>
      </c>
      <c r="K432" s="10"/>
    </row>
    <row r="433" spans="1:11" ht="15">
      <c r="A433" s="179"/>
      <c r="B433" s="127"/>
      <c r="C433" s="40" t="s">
        <v>512</v>
      </c>
      <c r="D433" s="21">
        <v>417</v>
      </c>
      <c r="E433" s="97" t="s">
        <v>513</v>
      </c>
      <c r="F433" s="29">
        <f aca="true" t="shared" si="13" ref="F433:F441">SUM(G433:J433)</f>
        <v>285</v>
      </c>
      <c r="G433" s="29">
        <f>70+15+70</f>
        <v>155</v>
      </c>
      <c r="H433" s="29">
        <v>50</v>
      </c>
      <c r="I433" s="29">
        <v>50</v>
      </c>
      <c r="J433" s="33">
        <v>30</v>
      </c>
      <c r="K433" s="10"/>
    </row>
    <row r="434" spans="1:11" ht="15">
      <c r="A434" s="179"/>
      <c r="B434" s="127"/>
      <c r="C434" s="38" t="s">
        <v>514</v>
      </c>
      <c r="D434" s="21">
        <v>418</v>
      </c>
      <c r="E434" s="97" t="s">
        <v>515</v>
      </c>
      <c r="F434" s="29">
        <f t="shared" si="13"/>
        <v>60</v>
      </c>
      <c r="G434" s="29">
        <v>0</v>
      </c>
      <c r="H434" s="29">
        <v>20</v>
      </c>
      <c r="I434" s="29">
        <v>20</v>
      </c>
      <c r="J434" s="33">
        <v>20</v>
      </c>
      <c r="K434" s="10"/>
    </row>
    <row r="435" spans="1:11" ht="15">
      <c r="A435" s="179"/>
      <c r="B435" s="127"/>
      <c r="C435" s="40" t="s">
        <v>516</v>
      </c>
      <c r="D435" s="21">
        <v>419</v>
      </c>
      <c r="E435" s="97" t="s">
        <v>517</v>
      </c>
      <c r="F435" s="29">
        <f t="shared" si="13"/>
        <v>0</v>
      </c>
      <c r="G435" s="29"/>
      <c r="H435" s="29"/>
      <c r="I435" s="29"/>
      <c r="J435" s="33"/>
      <c r="K435" s="10"/>
    </row>
    <row r="436" spans="1:11" ht="15">
      <c r="A436" s="179"/>
      <c r="B436" s="127"/>
      <c r="C436" s="38" t="s">
        <v>518</v>
      </c>
      <c r="D436" s="21">
        <v>420</v>
      </c>
      <c r="E436" s="97" t="s">
        <v>519</v>
      </c>
      <c r="F436" s="29">
        <f t="shared" si="13"/>
        <v>0</v>
      </c>
      <c r="G436" s="29"/>
      <c r="H436" s="29"/>
      <c r="I436" s="29"/>
      <c r="J436" s="33"/>
      <c r="K436" s="10"/>
    </row>
    <row r="437" spans="1:11" ht="15">
      <c r="A437" s="179"/>
      <c r="B437" s="127"/>
      <c r="C437" s="38" t="s">
        <v>520</v>
      </c>
      <c r="D437" s="21">
        <v>421</v>
      </c>
      <c r="E437" s="97" t="s">
        <v>521</v>
      </c>
      <c r="F437" s="29">
        <f t="shared" si="13"/>
        <v>1985</v>
      </c>
      <c r="G437" s="29">
        <f>88+898+200</f>
        <v>1186</v>
      </c>
      <c r="H437" s="29">
        <f>87+305+155-50</f>
        <v>497</v>
      </c>
      <c r="I437" s="29">
        <f>87+177</f>
        <v>264</v>
      </c>
      <c r="J437" s="33">
        <v>38</v>
      </c>
      <c r="K437" s="10"/>
    </row>
    <row r="438" spans="1:11" ht="15">
      <c r="A438" s="179"/>
      <c r="B438" s="127"/>
      <c r="C438" s="38" t="s">
        <v>522</v>
      </c>
      <c r="D438" s="21">
        <v>422</v>
      </c>
      <c r="E438" s="97" t="s">
        <v>523</v>
      </c>
      <c r="F438" s="29">
        <f t="shared" si="13"/>
        <v>0</v>
      </c>
      <c r="G438" s="29"/>
      <c r="H438" s="29"/>
      <c r="I438" s="29"/>
      <c r="J438" s="33"/>
      <c r="K438" s="10"/>
    </row>
    <row r="439" spans="1:11" ht="15">
      <c r="A439" s="179"/>
      <c r="B439" s="127"/>
      <c r="C439" s="38" t="s">
        <v>524</v>
      </c>
      <c r="D439" s="21">
        <v>423</v>
      </c>
      <c r="E439" s="97" t="s">
        <v>525</v>
      </c>
      <c r="F439" s="29">
        <f t="shared" si="13"/>
        <v>0</v>
      </c>
      <c r="G439" s="29"/>
      <c r="H439" s="29"/>
      <c r="I439" s="29"/>
      <c r="J439" s="33"/>
      <c r="K439" s="10"/>
    </row>
    <row r="440" spans="1:11" ht="15">
      <c r="A440" s="179"/>
      <c r="B440" s="127"/>
      <c r="C440" s="38" t="s">
        <v>526</v>
      </c>
      <c r="D440" s="21">
        <v>424</v>
      </c>
      <c r="E440" s="97" t="s">
        <v>527</v>
      </c>
      <c r="F440" s="29">
        <f t="shared" si="13"/>
        <v>0</v>
      </c>
      <c r="G440" s="29"/>
      <c r="H440" s="29"/>
      <c r="I440" s="29"/>
      <c r="J440" s="33"/>
      <c r="K440" s="10"/>
    </row>
    <row r="441" spans="1:11" ht="15">
      <c r="A441" s="179"/>
      <c r="B441" s="127"/>
      <c r="C441" s="40" t="s">
        <v>528</v>
      </c>
      <c r="D441" s="21">
        <v>425</v>
      </c>
      <c r="E441" s="97" t="s">
        <v>529</v>
      </c>
      <c r="F441" s="29">
        <f t="shared" si="13"/>
        <v>0</v>
      </c>
      <c r="G441" s="29"/>
      <c r="H441" s="29"/>
      <c r="I441" s="29"/>
      <c r="J441" s="33"/>
      <c r="K441" s="10"/>
    </row>
    <row r="442" spans="1:11" ht="15">
      <c r="A442" s="179"/>
      <c r="B442" s="127" t="s">
        <v>530</v>
      </c>
      <c r="C442" s="40"/>
      <c r="D442" s="21">
        <v>426</v>
      </c>
      <c r="E442" s="22" t="s">
        <v>531</v>
      </c>
      <c r="F442" s="29">
        <f>SUM(F443:F445)</f>
        <v>105</v>
      </c>
      <c r="G442" s="29">
        <f>SUM(G443:G445)</f>
        <v>0</v>
      </c>
      <c r="H442" s="29">
        <f>SUM(H443:H445)</f>
        <v>10</v>
      </c>
      <c r="I442" s="29">
        <f>SUM(I443:I445)</f>
        <v>50</v>
      </c>
      <c r="J442" s="29">
        <f>SUM(J443:J445)</f>
        <v>45</v>
      </c>
      <c r="K442" s="10"/>
    </row>
    <row r="443" spans="1:11" ht="15">
      <c r="A443" s="179"/>
      <c r="B443" s="127"/>
      <c r="C443" s="40" t="s">
        <v>532</v>
      </c>
      <c r="D443" s="21">
        <v>427</v>
      </c>
      <c r="E443" s="97" t="s">
        <v>533</v>
      </c>
      <c r="F443" s="29">
        <f>SUM(G443:J443)</f>
        <v>105</v>
      </c>
      <c r="G443" s="29">
        <v>0</v>
      </c>
      <c r="H443" s="29">
        <v>10</v>
      </c>
      <c r="I443" s="29">
        <v>50</v>
      </c>
      <c r="J443" s="33">
        <v>45</v>
      </c>
      <c r="K443" s="10"/>
    </row>
    <row r="444" spans="1:11" ht="15">
      <c r="A444" s="179"/>
      <c r="B444" s="127"/>
      <c r="C444" s="40" t="s">
        <v>534</v>
      </c>
      <c r="D444" s="21">
        <v>428</v>
      </c>
      <c r="E444" s="97" t="s">
        <v>535</v>
      </c>
      <c r="F444" s="29">
        <f>SUM(G444:J444)</f>
        <v>0</v>
      </c>
      <c r="G444" s="29"/>
      <c r="H444" s="29"/>
      <c r="I444" s="29">
        <v>0</v>
      </c>
      <c r="J444" s="33"/>
      <c r="K444" s="10"/>
    </row>
    <row r="445" spans="1:11" ht="15">
      <c r="A445" s="179"/>
      <c r="B445" s="127"/>
      <c r="C445" s="38" t="s">
        <v>536</v>
      </c>
      <c r="D445" s="21">
        <v>429</v>
      </c>
      <c r="E445" s="97" t="s">
        <v>537</v>
      </c>
      <c r="F445" s="29">
        <f>SUM(G445:J445)</f>
        <v>0</v>
      </c>
      <c r="G445" s="29"/>
      <c r="H445" s="29"/>
      <c r="I445" s="29"/>
      <c r="J445" s="33">
        <v>0</v>
      </c>
      <c r="K445" s="10"/>
    </row>
    <row r="446" spans="1:11" ht="15">
      <c r="A446" s="179"/>
      <c r="B446" s="127" t="s">
        <v>538</v>
      </c>
      <c r="C446" s="102"/>
      <c r="D446" s="21">
        <v>430</v>
      </c>
      <c r="E446" s="22" t="s">
        <v>539</v>
      </c>
      <c r="F446" s="29">
        <f>SUM(G446:J446)</f>
        <v>45</v>
      </c>
      <c r="G446" s="29">
        <v>0</v>
      </c>
      <c r="H446" s="29">
        <v>20</v>
      </c>
      <c r="I446" s="29">
        <v>0</v>
      </c>
      <c r="J446" s="33">
        <v>25</v>
      </c>
      <c r="K446" s="10"/>
    </row>
    <row r="447" spans="1:11" ht="15">
      <c r="A447" s="179"/>
      <c r="B447" s="127" t="s">
        <v>540</v>
      </c>
      <c r="C447" s="102"/>
      <c r="D447" s="21">
        <v>431</v>
      </c>
      <c r="E447" s="22" t="s">
        <v>541</v>
      </c>
      <c r="F447" s="29">
        <f>SUM(G447:J447)</f>
        <v>240</v>
      </c>
      <c r="G447" s="29">
        <v>50</v>
      </c>
      <c r="H447" s="29">
        <f>80+50-50</f>
        <v>80</v>
      </c>
      <c r="I447" s="29">
        <f>20+50</f>
        <v>70</v>
      </c>
      <c r="J447" s="33">
        <v>40</v>
      </c>
      <c r="K447" s="10"/>
    </row>
    <row r="448" spans="1:11" ht="15">
      <c r="A448" s="175"/>
      <c r="B448" s="176"/>
      <c r="C448" s="176"/>
      <c r="D448" s="103">
        <v>432</v>
      </c>
      <c r="E448" s="22"/>
      <c r="F448" s="29"/>
      <c r="G448" s="29"/>
      <c r="H448" s="29"/>
      <c r="I448" s="29"/>
      <c r="J448" s="33"/>
      <c r="K448" s="10"/>
    </row>
    <row r="449" spans="1:11" ht="15.75">
      <c r="A449" s="151" t="s">
        <v>542</v>
      </c>
      <c r="B449" s="182"/>
      <c r="C449" s="183"/>
      <c r="D449" s="108">
        <v>433</v>
      </c>
      <c r="E449" s="109" t="s">
        <v>543</v>
      </c>
      <c r="F449" s="130">
        <f>F450+F467</f>
        <v>4930</v>
      </c>
      <c r="G449" s="130">
        <f>G450+G467</f>
        <v>1495.1100000000001</v>
      </c>
      <c r="H449" s="130">
        <f>H450+H467</f>
        <v>1107.98</v>
      </c>
      <c r="I449" s="130">
        <f>I450+I467</f>
        <v>1717.79</v>
      </c>
      <c r="J449" s="143">
        <f>J450+J467</f>
        <v>609.12</v>
      </c>
      <c r="K449" s="10"/>
    </row>
    <row r="450" spans="1:11" ht="15">
      <c r="A450" s="111" t="s">
        <v>544</v>
      </c>
      <c r="B450" s="101"/>
      <c r="C450" s="101"/>
      <c r="D450" s="21">
        <v>434</v>
      </c>
      <c r="E450" s="22" t="s">
        <v>268</v>
      </c>
      <c r="F450" s="29">
        <f>F451+F452+F453+F456+F461+F465</f>
        <v>4930</v>
      </c>
      <c r="G450" s="29">
        <f>G451+G452+G453+G456+G461+G465</f>
        <v>1495.1100000000001</v>
      </c>
      <c r="H450" s="29">
        <f>H451+H452+H453+H456+H461+H465</f>
        <v>1107.98</v>
      </c>
      <c r="I450" s="29">
        <f>I451+I452+I453+I456+I461+I465</f>
        <v>1717.79</v>
      </c>
      <c r="J450" s="29">
        <f>J451+J452+J453+J456+J461+J465</f>
        <v>609.12</v>
      </c>
      <c r="K450" s="10"/>
    </row>
    <row r="451" spans="1:11" ht="15">
      <c r="A451" s="39" t="s">
        <v>384</v>
      </c>
      <c r="B451" s="114"/>
      <c r="C451" s="114"/>
      <c r="D451" s="21">
        <v>435</v>
      </c>
      <c r="E451" s="22">
        <v>10</v>
      </c>
      <c r="F451" s="29">
        <f>SUM(G451:J451)</f>
        <v>2310</v>
      </c>
      <c r="G451" s="29">
        <f>731.61+53+38-5.5</f>
        <v>817.11</v>
      </c>
      <c r="H451" s="29">
        <f>246.48+52+37-4.5</f>
        <v>330.98</v>
      </c>
      <c r="I451" s="29">
        <f>558.88+421.91</f>
        <v>980.79</v>
      </c>
      <c r="J451" s="33">
        <v>181.12</v>
      </c>
      <c r="K451" s="10"/>
    </row>
    <row r="452" spans="1:11" ht="15">
      <c r="A452" s="32" t="s">
        <v>385</v>
      </c>
      <c r="B452" s="114"/>
      <c r="C452" s="114"/>
      <c r="D452" s="21">
        <v>436</v>
      </c>
      <c r="E452" s="22">
        <v>20</v>
      </c>
      <c r="F452" s="29">
        <f>SUM(G452:J452)</f>
        <v>410</v>
      </c>
      <c r="G452" s="29">
        <f>10+105</f>
        <v>115</v>
      </c>
      <c r="H452" s="29">
        <f>10+105</f>
        <v>115</v>
      </c>
      <c r="I452" s="29">
        <f>10+105</f>
        <v>115</v>
      </c>
      <c r="J452" s="33">
        <v>65</v>
      </c>
      <c r="K452" s="10"/>
    </row>
    <row r="453" spans="1:11" ht="15">
      <c r="A453" s="76" t="s">
        <v>506</v>
      </c>
      <c r="B453" s="116"/>
      <c r="C453" s="101"/>
      <c r="D453" s="21">
        <v>437</v>
      </c>
      <c r="E453" s="22" t="s">
        <v>287</v>
      </c>
      <c r="F453" s="29"/>
      <c r="G453" s="29"/>
      <c r="H453" s="29"/>
      <c r="I453" s="29"/>
      <c r="J453" s="33"/>
      <c r="K453" s="10"/>
    </row>
    <row r="454" spans="1:11" ht="15">
      <c r="A454" s="95"/>
      <c r="B454" s="77" t="s">
        <v>288</v>
      </c>
      <c r="C454" s="101"/>
      <c r="D454" s="21">
        <v>438</v>
      </c>
      <c r="E454" s="22" t="s">
        <v>289</v>
      </c>
      <c r="F454" s="29"/>
      <c r="G454" s="29"/>
      <c r="H454" s="29"/>
      <c r="I454" s="29"/>
      <c r="J454" s="33"/>
      <c r="K454" s="10"/>
    </row>
    <row r="455" spans="1:11" ht="15">
      <c r="A455" s="95"/>
      <c r="B455" s="31"/>
      <c r="C455" s="117" t="s">
        <v>386</v>
      </c>
      <c r="D455" s="21">
        <v>439</v>
      </c>
      <c r="E455" s="22" t="s">
        <v>291</v>
      </c>
      <c r="F455" s="29"/>
      <c r="G455" s="29"/>
      <c r="H455" s="29"/>
      <c r="I455" s="29"/>
      <c r="J455" s="33"/>
      <c r="K455" s="10"/>
    </row>
    <row r="456" spans="1:11" ht="15">
      <c r="A456" s="76" t="s">
        <v>306</v>
      </c>
      <c r="B456" s="77"/>
      <c r="C456" s="162"/>
      <c r="D456" s="21">
        <v>440</v>
      </c>
      <c r="E456" s="22" t="s">
        <v>453</v>
      </c>
      <c r="F456" s="29"/>
      <c r="G456" s="29"/>
      <c r="H456" s="29"/>
      <c r="I456" s="29"/>
      <c r="J456" s="33"/>
      <c r="K456" s="10"/>
    </row>
    <row r="457" spans="1:11" ht="15">
      <c r="A457" s="95"/>
      <c r="B457" s="77" t="s">
        <v>307</v>
      </c>
      <c r="C457" s="163"/>
      <c r="D457" s="21">
        <v>441</v>
      </c>
      <c r="E457" s="22" t="s">
        <v>308</v>
      </c>
      <c r="F457" s="29"/>
      <c r="G457" s="29"/>
      <c r="H457" s="29"/>
      <c r="I457" s="29"/>
      <c r="J457" s="33"/>
      <c r="K457" s="10"/>
    </row>
    <row r="458" spans="1:11" ht="15">
      <c r="A458" s="95"/>
      <c r="B458" s="31"/>
      <c r="C458" s="117" t="s">
        <v>545</v>
      </c>
      <c r="D458" s="21">
        <v>442</v>
      </c>
      <c r="E458" s="22" t="s">
        <v>310</v>
      </c>
      <c r="F458" s="29"/>
      <c r="G458" s="29"/>
      <c r="H458" s="29"/>
      <c r="I458" s="29"/>
      <c r="J458" s="33"/>
      <c r="K458" s="10"/>
    </row>
    <row r="459" spans="1:11" ht="15">
      <c r="A459" s="95"/>
      <c r="B459" s="31"/>
      <c r="C459" s="40" t="s">
        <v>311</v>
      </c>
      <c r="D459" s="21">
        <v>443</v>
      </c>
      <c r="E459" s="22" t="s">
        <v>312</v>
      </c>
      <c r="F459" s="29"/>
      <c r="G459" s="29"/>
      <c r="H459" s="29"/>
      <c r="I459" s="29"/>
      <c r="J459" s="33"/>
      <c r="K459" s="10"/>
    </row>
    <row r="460" spans="1:11" ht="15">
      <c r="A460" s="95"/>
      <c r="B460" s="31"/>
      <c r="C460" s="117" t="s">
        <v>319</v>
      </c>
      <c r="D460" s="21">
        <v>444</v>
      </c>
      <c r="E460" s="22" t="s">
        <v>320</v>
      </c>
      <c r="F460" s="29"/>
      <c r="G460" s="29"/>
      <c r="H460" s="29"/>
      <c r="I460" s="29"/>
      <c r="J460" s="33"/>
      <c r="K460" s="10"/>
    </row>
    <row r="461" spans="1:11" ht="15">
      <c r="A461" s="76" t="s">
        <v>321</v>
      </c>
      <c r="B461" s="40"/>
      <c r="C461" s="162"/>
      <c r="D461" s="21">
        <v>445</v>
      </c>
      <c r="E461" s="22">
        <v>57</v>
      </c>
      <c r="F461" s="29">
        <f>+F462</f>
        <v>2210</v>
      </c>
      <c r="G461" s="29">
        <f>+G462</f>
        <v>563</v>
      </c>
      <c r="H461" s="29">
        <f>+H462</f>
        <v>662</v>
      </c>
      <c r="I461" s="29">
        <f>+I462</f>
        <v>622</v>
      </c>
      <c r="J461" s="29">
        <f>+J462</f>
        <v>363</v>
      </c>
      <c r="K461" s="10"/>
    </row>
    <row r="462" spans="1:11" ht="15">
      <c r="A462" s="95"/>
      <c r="B462" s="85" t="s">
        <v>322</v>
      </c>
      <c r="C462" s="184"/>
      <c r="D462" s="21">
        <v>446</v>
      </c>
      <c r="E462" s="22" t="s">
        <v>323</v>
      </c>
      <c r="F462" s="29">
        <f>SUM(F463:F464)</f>
        <v>2210</v>
      </c>
      <c r="G462" s="29">
        <f>SUM(G463:G464)</f>
        <v>563</v>
      </c>
      <c r="H462" s="29">
        <f>SUM(H463:H464)</f>
        <v>662</v>
      </c>
      <c r="I462" s="29">
        <f>SUM(I463:I464)</f>
        <v>622</v>
      </c>
      <c r="J462" s="29">
        <f>SUM(J463:J464)</f>
        <v>363</v>
      </c>
      <c r="K462" s="10"/>
    </row>
    <row r="463" spans="1:11" ht="15">
      <c r="A463" s="76"/>
      <c r="B463" s="31"/>
      <c r="C463" s="87" t="s">
        <v>454</v>
      </c>
      <c r="D463" s="21">
        <v>447</v>
      </c>
      <c r="E463" s="22" t="s">
        <v>325</v>
      </c>
      <c r="F463" s="29">
        <f>SUM(G463:J463)</f>
        <v>2210</v>
      </c>
      <c r="G463" s="29">
        <f>200+250+60+38+15</f>
        <v>563</v>
      </c>
      <c r="H463" s="29">
        <f>300+250+60+37+15</f>
        <v>662</v>
      </c>
      <c r="I463" s="29">
        <f>250+60+37+15+260</f>
        <v>622</v>
      </c>
      <c r="J463" s="33">
        <f>260+250+60+38+15-260</f>
        <v>363</v>
      </c>
      <c r="K463" s="10"/>
    </row>
    <row r="464" spans="1:11" ht="15">
      <c r="A464" s="76"/>
      <c r="B464" s="31"/>
      <c r="C464" s="87" t="s">
        <v>455</v>
      </c>
      <c r="D464" s="21">
        <v>448</v>
      </c>
      <c r="E464" s="22" t="s">
        <v>327</v>
      </c>
      <c r="F464" s="29">
        <f>SUM(G464:J464)</f>
        <v>0</v>
      </c>
      <c r="G464" s="29"/>
      <c r="H464" s="29"/>
      <c r="I464" s="29"/>
      <c r="J464" s="33"/>
      <c r="K464" s="10"/>
    </row>
    <row r="465" spans="1:11" ht="15">
      <c r="A465" s="66" t="s">
        <v>328</v>
      </c>
      <c r="B465" s="40"/>
      <c r="C465" s="162"/>
      <c r="D465" s="21">
        <v>449</v>
      </c>
      <c r="E465" s="22">
        <v>59</v>
      </c>
      <c r="F465" s="29"/>
      <c r="G465" s="29"/>
      <c r="H465" s="29"/>
      <c r="I465" s="29"/>
      <c r="J465" s="33"/>
      <c r="K465" s="10"/>
    </row>
    <row r="466" spans="1:11" ht="15">
      <c r="A466" s="95"/>
      <c r="B466" s="168" t="s">
        <v>457</v>
      </c>
      <c r="C466" s="146"/>
      <c r="D466" s="21">
        <v>450</v>
      </c>
      <c r="E466" s="22" t="s">
        <v>334</v>
      </c>
      <c r="F466" s="29"/>
      <c r="G466" s="29"/>
      <c r="H466" s="29"/>
      <c r="I466" s="29"/>
      <c r="J466" s="33"/>
      <c r="K466" s="10"/>
    </row>
    <row r="467" spans="1:11" ht="15">
      <c r="A467" s="91" t="s">
        <v>546</v>
      </c>
      <c r="B467" s="101"/>
      <c r="C467" s="181"/>
      <c r="D467" s="21">
        <v>451</v>
      </c>
      <c r="E467" s="22">
        <v>70</v>
      </c>
      <c r="F467" s="29">
        <f>F468+F475</f>
        <v>0</v>
      </c>
      <c r="G467" s="29">
        <f>G468+G474</f>
        <v>0</v>
      </c>
      <c r="H467" s="29">
        <f>H468+H474</f>
        <v>0</v>
      </c>
      <c r="I467" s="29">
        <f>I468+I474</f>
        <v>0</v>
      </c>
      <c r="J467" s="33">
        <f>J468+J474</f>
        <v>0</v>
      </c>
      <c r="K467" s="10"/>
    </row>
    <row r="468" spans="1:11" ht="15">
      <c r="A468" s="76" t="s">
        <v>342</v>
      </c>
      <c r="B468" s="54"/>
      <c r="C468" s="101"/>
      <c r="D468" s="21">
        <v>452</v>
      </c>
      <c r="E468" s="22">
        <v>71</v>
      </c>
      <c r="F468" s="29">
        <f>F469+F474</f>
        <v>0</v>
      </c>
      <c r="G468" s="29">
        <f>G469+G474</f>
        <v>0</v>
      </c>
      <c r="H468" s="29">
        <f>H469+H474</f>
        <v>0</v>
      </c>
      <c r="I468" s="29">
        <f>I469+I474</f>
        <v>0</v>
      </c>
      <c r="J468" s="33">
        <f>J469+J474</f>
        <v>0</v>
      </c>
      <c r="K468" s="10"/>
    </row>
    <row r="469" spans="1:11" ht="15">
      <c r="A469" s="95"/>
      <c r="B469" s="77" t="s">
        <v>390</v>
      </c>
      <c r="C469" s="101"/>
      <c r="D469" s="21">
        <v>453</v>
      </c>
      <c r="E469" s="22" t="s">
        <v>344</v>
      </c>
      <c r="F469" s="29">
        <f>F470+F471+F472+F473+F474</f>
        <v>0</v>
      </c>
      <c r="G469" s="29">
        <f>G470+G471+G472+G473+G474</f>
        <v>0</v>
      </c>
      <c r="H469" s="29">
        <f>H470+H471+H472+H473+H474</f>
        <v>0</v>
      </c>
      <c r="I469" s="29">
        <f>I470+I471+I472+I473+I474</f>
        <v>0</v>
      </c>
      <c r="J469" s="29">
        <f>J470+J471+J472+J473+J474</f>
        <v>0</v>
      </c>
      <c r="K469" s="10"/>
    </row>
    <row r="470" spans="1:11" ht="15">
      <c r="A470" s="95"/>
      <c r="B470" s="77"/>
      <c r="C470" s="93" t="s">
        <v>345</v>
      </c>
      <c r="D470" s="21">
        <v>454</v>
      </c>
      <c r="E470" s="94" t="s">
        <v>346</v>
      </c>
      <c r="F470" s="29">
        <f>SUM(G470:J470)</f>
        <v>0</v>
      </c>
      <c r="G470" s="29"/>
      <c r="H470" s="29"/>
      <c r="I470" s="29">
        <v>0</v>
      </c>
      <c r="J470" s="33"/>
      <c r="K470" s="10"/>
    </row>
    <row r="471" spans="1:11" ht="15">
      <c r="A471" s="95"/>
      <c r="B471" s="77"/>
      <c r="C471" s="96" t="s">
        <v>347</v>
      </c>
      <c r="D471" s="21">
        <v>455</v>
      </c>
      <c r="E471" s="94" t="s">
        <v>348</v>
      </c>
      <c r="F471" s="29">
        <f>SUM(G471:J471)</f>
        <v>0</v>
      </c>
      <c r="G471" s="29"/>
      <c r="H471" s="29"/>
      <c r="I471" s="29"/>
      <c r="J471" s="33"/>
      <c r="K471" s="10"/>
    </row>
    <row r="472" spans="1:11" ht="15">
      <c r="A472" s="95"/>
      <c r="B472" s="77"/>
      <c r="C472" s="89" t="s">
        <v>391</v>
      </c>
      <c r="D472" s="21">
        <v>456</v>
      </c>
      <c r="E472" s="94" t="s">
        <v>350</v>
      </c>
      <c r="F472" s="29">
        <f>SUM(G472:J472)</f>
        <v>0</v>
      </c>
      <c r="G472" s="29"/>
      <c r="H472" s="29"/>
      <c r="I472" s="29"/>
      <c r="J472" s="33"/>
      <c r="K472" s="10"/>
    </row>
    <row r="473" spans="1:11" ht="15">
      <c r="A473" s="95"/>
      <c r="B473" s="77"/>
      <c r="C473" s="89" t="s">
        <v>351</v>
      </c>
      <c r="D473" s="21">
        <v>457</v>
      </c>
      <c r="E473" s="97" t="s">
        <v>352</v>
      </c>
      <c r="F473" s="29">
        <f>SUM(G473:J473)</f>
        <v>0</v>
      </c>
      <c r="G473" s="29"/>
      <c r="H473" s="29"/>
      <c r="I473" s="29">
        <v>0</v>
      </c>
      <c r="J473" s="33"/>
      <c r="K473" s="10"/>
    </row>
    <row r="474" spans="1:11" ht="15" customHeight="1">
      <c r="A474" s="95"/>
      <c r="B474" s="226" t="s">
        <v>392</v>
      </c>
      <c r="C474" s="226"/>
      <c r="D474" s="21">
        <v>458</v>
      </c>
      <c r="E474" s="97" t="s">
        <v>354</v>
      </c>
      <c r="F474" s="29">
        <f>SUM(G474:J474)</f>
        <v>0</v>
      </c>
      <c r="G474" s="29"/>
      <c r="H474" s="29"/>
      <c r="I474" s="29">
        <v>0</v>
      </c>
      <c r="J474" s="33"/>
      <c r="K474" s="10"/>
    </row>
    <row r="475" spans="1:11" ht="15">
      <c r="A475" s="119" t="s">
        <v>355</v>
      </c>
      <c r="B475" s="120"/>
      <c r="C475" s="121"/>
      <c r="D475" s="21">
        <v>459</v>
      </c>
      <c r="E475" s="22">
        <v>72</v>
      </c>
      <c r="F475" s="29">
        <f aca="true" t="shared" si="14" ref="F475:J476">+F476</f>
        <v>0</v>
      </c>
      <c r="G475" s="29">
        <f t="shared" si="14"/>
        <v>0</v>
      </c>
      <c r="H475" s="29">
        <f t="shared" si="14"/>
        <v>0</v>
      </c>
      <c r="I475" s="29">
        <f t="shared" si="14"/>
        <v>0</v>
      </c>
      <c r="J475" s="29">
        <f t="shared" si="14"/>
        <v>0</v>
      </c>
      <c r="K475" s="10"/>
    </row>
    <row r="476" spans="1:11" ht="15">
      <c r="A476" s="122"/>
      <c r="B476" s="98" t="s">
        <v>547</v>
      </c>
      <c r="C476" s="121"/>
      <c r="D476" s="21">
        <v>460</v>
      </c>
      <c r="E476" s="22" t="s">
        <v>357</v>
      </c>
      <c r="F476" s="29">
        <f t="shared" si="14"/>
        <v>0</v>
      </c>
      <c r="G476" s="29">
        <f t="shared" si="14"/>
        <v>0</v>
      </c>
      <c r="H476" s="29">
        <f t="shared" si="14"/>
        <v>0</v>
      </c>
      <c r="I476" s="29">
        <f t="shared" si="14"/>
        <v>0</v>
      </c>
      <c r="J476" s="29">
        <f t="shared" si="14"/>
        <v>0</v>
      </c>
      <c r="K476" s="24"/>
    </row>
    <row r="477" spans="1:11" ht="15">
      <c r="A477" s="122"/>
      <c r="B477" s="123"/>
      <c r="C477" s="40" t="s">
        <v>360</v>
      </c>
      <c r="D477" s="21">
        <v>461</v>
      </c>
      <c r="E477" s="22" t="s">
        <v>361</v>
      </c>
      <c r="F477" s="29">
        <f>SUM(G477:J477)</f>
        <v>0</v>
      </c>
      <c r="G477" s="29"/>
      <c r="H477" s="29"/>
      <c r="I477" s="29"/>
      <c r="J477" s="33"/>
      <c r="K477" s="10"/>
    </row>
    <row r="478" spans="1:11" ht="15">
      <c r="A478" s="91" t="s">
        <v>458</v>
      </c>
      <c r="B478" s="31"/>
      <c r="C478" s="40"/>
      <c r="D478" s="21">
        <v>462</v>
      </c>
      <c r="E478" s="22">
        <v>79</v>
      </c>
      <c r="F478" s="29"/>
      <c r="G478" s="29"/>
      <c r="H478" s="29"/>
      <c r="I478" s="29"/>
      <c r="J478" s="33"/>
      <c r="K478" s="10"/>
    </row>
    <row r="479" spans="1:11" ht="15">
      <c r="A479" s="32" t="s">
        <v>368</v>
      </c>
      <c r="B479" s="77"/>
      <c r="C479" s="40"/>
      <c r="D479" s="21">
        <v>463</v>
      </c>
      <c r="E479" s="22">
        <v>81</v>
      </c>
      <c r="F479" s="29"/>
      <c r="G479" s="29"/>
      <c r="H479" s="29"/>
      <c r="I479" s="29"/>
      <c r="J479" s="33"/>
      <c r="K479" s="10"/>
    </row>
    <row r="480" spans="1:11" ht="15">
      <c r="A480" s="48"/>
      <c r="B480" s="81" t="s">
        <v>371</v>
      </c>
      <c r="C480" s="40"/>
      <c r="D480" s="21">
        <v>464</v>
      </c>
      <c r="E480" s="22" t="s">
        <v>372</v>
      </c>
      <c r="F480" s="29"/>
      <c r="G480" s="29"/>
      <c r="H480" s="29"/>
      <c r="I480" s="29"/>
      <c r="J480" s="33"/>
      <c r="K480" s="10"/>
    </row>
    <row r="481" spans="1:11" ht="15">
      <c r="A481" s="124" t="s">
        <v>394</v>
      </c>
      <c r="B481" s="125"/>
      <c r="C481" s="125"/>
      <c r="D481" s="21">
        <v>465</v>
      </c>
      <c r="E481" s="22"/>
      <c r="F481" s="29">
        <f>F484+F485+F487+F489+F490+F491</f>
        <v>4930</v>
      </c>
      <c r="G481" s="29">
        <f>G484+G485+G487+G489+G490+G491</f>
        <v>1495.1100000000001</v>
      </c>
      <c r="H481" s="29">
        <f>H484+H485+H487+H489+H490+H491</f>
        <v>1107.98</v>
      </c>
      <c r="I481" s="29">
        <f>I484+I485+I487+I489+I490+I491</f>
        <v>1717.7900000000002</v>
      </c>
      <c r="J481" s="29">
        <f>J484+J485+J487+J489+J490+J491</f>
        <v>609.12</v>
      </c>
      <c r="K481" s="10"/>
    </row>
    <row r="482" spans="1:11" ht="15">
      <c r="A482" s="137"/>
      <c r="B482" s="127" t="s">
        <v>548</v>
      </c>
      <c r="C482" s="127"/>
      <c r="D482" s="21">
        <v>466</v>
      </c>
      <c r="E482" s="22" t="s">
        <v>549</v>
      </c>
      <c r="F482" s="29"/>
      <c r="G482" s="29"/>
      <c r="H482" s="29"/>
      <c r="I482" s="29"/>
      <c r="J482" s="29"/>
      <c r="K482" s="10"/>
    </row>
    <row r="483" spans="1:11" ht="15">
      <c r="A483" s="137"/>
      <c r="B483" s="40" t="s">
        <v>550</v>
      </c>
      <c r="C483" s="127"/>
      <c r="D483" s="21">
        <v>467</v>
      </c>
      <c r="E483" s="22" t="s">
        <v>551</v>
      </c>
      <c r="F483" s="29">
        <f>+F484</f>
        <v>1950</v>
      </c>
      <c r="G483" s="29">
        <f>+G484</f>
        <v>731.61</v>
      </c>
      <c r="H483" s="29">
        <f>+H484</f>
        <v>246.48</v>
      </c>
      <c r="I483" s="29">
        <f>+I484</f>
        <v>921.9100000000001</v>
      </c>
      <c r="J483" s="29">
        <f>+J484</f>
        <v>50</v>
      </c>
      <c r="K483" s="10"/>
    </row>
    <row r="484" spans="1:11" ht="15">
      <c r="A484" s="137"/>
      <c r="B484" s="40"/>
      <c r="C484" s="127" t="s">
        <v>552</v>
      </c>
      <c r="D484" s="21">
        <v>468</v>
      </c>
      <c r="E484" s="22" t="s">
        <v>553</v>
      </c>
      <c r="F484" s="29">
        <f>SUM(G484:J484)</f>
        <v>1950</v>
      </c>
      <c r="G484" s="29">
        <v>731.61</v>
      </c>
      <c r="H484" s="29">
        <v>246.48</v>
      </c>
      <c r="I484" s="29">
        <f>500+421.91</f>
        <v>921.9100000000001</v>
      </c>
      <c r="J484" s="33">
        <v>50</v>
      </c>
      <c r="K484" s="10"/>
    </row>
    <row r="485" spans="1:11" ht="15">
      <c r="A485" s="137"/>
      <c r="B485" s="40" t="s">
        <v>554</v>
      </c>
      <c r="C485" s="40"/>
      <c r="D485" s="21">
        <v>469</v>
      </c>
      <c r="E485" s="22" t="s">
        <v>555</v>
      </c>
      <c r="F485" s="29">
        <f>SUM(G485:J485)</f>
        <v>300</v>
      </c>
      <c r="G485" s="29">
        <f>60+15</f>
        <v>75</v>
      </c>
      <c r="H485" s="29">
        <f>60+15</f>
        <v>75</v>
      </c>
      <c r="I485" s="29">
        <f>60+15</f>
        <v>75</v>
      </c>
      <c r="J485" s="33">
        <f>60+15</f>
        <v>75</v>
      </c>
      <c r="K485" s="10"/>
    </row>
    <row r="486" spans="1:11" ht="15">
      <c r="A486" s="179"/>
      <c r="B486" s="40" t="s">
        <v>556</v>
      </c>
      <c r="C486" s="40"/>
      <c r="D486" s="21">
        <v>470</v>
      </c>
      <c r="E486" s="22" t="s">
        <v>557</v>
      </c>
      <c r="F486" s="29"/>
      <c r="G486" s="29"/>
      <c r="H486" s="29"/>
      <c r="I486" s="29"/>
      <c r="J486" s="33"/>
      <c r="K486" s="185"/>
    </row>
    <row r="487" spans="1:11" ht="15">
      <c r="A487" s="179"/>
      <c r="B487" s="40" t="s">
        <v>558</v>
      </c>
      <c r="C487" s="40"/>
      <c r="D487" s="21">
        <v>471</v>
      </c>
      <c r="E487" s="22" t="s">
        <v>559</v>
      </c>
      <c r="F487" s="29">
        <f>SUM(G487:J487)</f>
        <v>280</v>
      </c>
      <c r="G487" s="29">
        <v>57.5</v>
      </c>
      <c r="H487" s="29">
        <v>107.5</v>
      </c>
      <c r="I487" s="186">
        <f>57.5-27.62</f>
        <v>29.88</v>
      </c>
      <c r="J487" s="33">
        <f>57.5+27.62</f>
        <v>85.12</v>
      </c>
      <c r="K487" s="185"/>
    </row>
    <row r="488" spans="1:11" ht="15">
      <c r="A488" s="179"/>
      <c r="B488" s="40" t="s">
        <v>560</v>
      </c>
      <c r="C488" s="40"/>
      <c r="D488" s="21">
        <v>472</v>
      </c>
      <c r="E488" s="22" t="s">
        <v>561</v>
      </c>
      <c r="F488" s="29">
        <f>SUM(F489:F490)</f>
        <v>2250</v>
      </c>
      <c r="G488" s="29">
        <f>SUM(G489:G490)</f>
        <v>593</v>
      </c>
      <c r="H488" s="29">
        <f>SUM(H489:H490)</f>
        <v>642</v>
      </c>
      <c r="I488" s="29">
        <f>SUM(I489:I490)</f>
        <v>654</v>
      </c>
      <c r="J488" s="29">
        <f>SUM(J489:J490)</f>
        <v>361</v>
      </c>
      <c r="K488" s="10"/>
    </row>
    <row r="489" spans="1:11" ht="15">
      <c r="A489" s="179"/>
      <c r="B489" s="40"/>
      <c r="C489" s="127" t="s">
        <v>562</v>
      </c>
      <c r="D489" s="21">
        <v>473</v>
      </c>
      <c r="E489" s="22" t="s">
        <v>563</v>
      </c>
      <c r="F489" s="29">
        <f>SUM(G489:J489)</f>
        <v>1760</v>
      </c>
      <c r="G489" s="29">
        <f>200+250</f>
        <v>450</v>
      </c>
      <c r="H489" s="29">
        <f>300+250</f>
        <v>550</v>
      </c>
      <c r="I489" s="29">
        <f>250+260</f>
        <v>510</v>
      </c>
      <c r="J489" s="33">
        <f>260+250-260</f>
        <v>250</v>
      </c>
      <c r="K489" s="10"/>
    </row>
    <row r="490" spans="1:11" ht="15">
      <c r="A490" s="179"/>
      <c r="B490" s="40"/>
      <c r="C490" s="127" t="s">
        <v>564</v>
      </c>
      <c r="D490" s="21">
        <v>474</v>
      </c>
      <c r="E490" s="22" t="s">
        <v>565</v>
      </c>
      <c r="F490" s="29">
        <f>SUM(G490:J490)</f>
        <v>490</v>
      </c>
      <c r="G490" s="29">
        <v>143</v>
      </c>
      <c r="H490" s="29">
        <v>92</v>
      </c>
      <c r="I490" s="29">
        <v>144</v>
      </c>
      <c r="J490" s="33">
        <v>111</v>
      </c>
      <c r="K490" s="10"/>
    </row>
    <row r="491" spans="1:11" ht="15">
      <c r="A491" s="137"/>
      <c r="B491" s="127" t="s">
        <v>566</v>
      </c>
      <c r="C491" s="40"/>
      <c r="D491" s="21">
        <v>475</v>
      </c>
      <c r="E491" s="22" t="s">
        <v>567</v>
      </c>
      <c r="F491" s="29">
        <f>SUM(G491:J491)</f>
        <v>150</v>
      </c>
      <c r="G491" s="29">
        <f>38</f>
        <v>38</v>
      </c>
      <c r="H491" s="29">
        <f>37</f>
        <v>37</v>
      </c>
      <c r="I491" s="29">
        <f>37</f>
        <v>37</v>
      </c>
      <c r="J491" s="33">
        <f>38</f>
        <v>38</v>
      </c>
      <c r="K491" s="10"/>
    </row>
    <row r="492" spans="1:11" ht="15">
      <c r="A492" s="175"/>
      <c r="B492" s="176"/>
      <c r="C492" s="176"/>
      <c r="D492" s="21">
        <v>476</v>
      </c>
      <c r="E492" s="22"/>
      <c r="F492" s="29"/>
      <c r="G492" s="29"/>
      <c r="H492" s="29"/>
      <c r="I492" s="29"/>
      <c r="J492" s="33"/>
      <c r="K492" s="10"/>
    </row>
    <row r="493" spans="1:11" ht="15.75">
      <c r="A493" s="32" t="s">
        <v>568</v>
      </c>
      <c r="B493" s="159"/>
      <c r="C493" s="53"/>
      <c r="D493" s="150">
        <v>477</v>
      </c>
      <c r="E493" s="104" t="s">
        <v>569</v>
      </c>
      <c r="F493" s="23">
        <f>+F494+F534</f>
        <v>8646</v>
      </c>
      <c r="G493" s="23">
        <f>+G494+G534</f>
        <v>1620</v>
      </c>
      <c r="H493" s="23">
        <f>+H494+H534</f>
        <v>2171</v>
      </c>
      <c r="I493" s="23">
        <f>+I494+I534</f>
        <v>2125</v>
      </c>
      <c r="J493" s="23">
        <f>+J494+J534</f>
        <v>2730</v>
      </c>
      <c r="K493" s="10"/>
    </row>
    <row r="494" spans="1:11" ht="15.75">
      <c r="A494" s="151" t="s">
        <v>570</v>
      </c>
      <c r="B494" s="187"/>
      <c r="C494" s="153"/>
      <c r="D494" s="108">
        <v>478</v>
      </c>
      <c r="E494" s="109" t="s">
        <v>571</v>
      </c>
      <c r="F494" s="130">
        <f>F495+F507</f>
        <v>7506</v>
      </c>
      <c r="G494" s="130">
        <f>G495+G507</f>
        <v>1330</v>
      </c>
      <c r="H494" s="130">
        <f>H495+H507</f>
        <v>1921</v>
      </c>
      <c r="I494" s="130">
        <f>I495+I507</f>
        <v>1850</v>
      </c>
      <c r="J494" s="143">
        <f>J495+J507</f>
        <v>2405</v>
      </c>
      <c r="K494" s="10"/>
    </row>
    <row r="495" spans="1:11" ht="15">
      <c r="A495" s="111" t="s">
        <v>544</v>
      </c>
      <c r="B495" s="101"/>
      <c r="C495" s="101"/>
      <c r="D495" s="21">
        <v>479</v>
      </c>
      <c r="E495" s="22" t="s">
        <v>268</v>
      </c>
      <c r="F495" s="29">
        <f>F496+F497+F498+F501+F505</f>
        <v>5309</v>
      </c>
      <c r="G495" s="29">
        <f>G496+G497+G498+G501+G505</f>
        <v>1230</v>
      </c>
      <c r="H495" s="29">
        <f>H496+H497+H498+H501+H505</f>
        <v>1321</v>
      </c>
      <c r="I495" s="29">
        <f>I496+I497+I498+I501+I505</f>
        <v>1175</v>
      </c>
      <c r="J495" s="29">
        <f>J496+J497+J498+J501+J505</f>
        <v>1583</v>
      </c>
      <c r="K495" s="10"/>
    </row>
    <row r="496" spans="1:11" ht="15">
      <c r="A496" s="39" t="s">
        <v>384</v>
      </c>
      <c r="B496" s="114"/>
      <c r="C496" s="114"/>
      <c r="D496" s="21">
        <v>480</v>
      </c>
      <c r="E496" s="22">
        <v>10</v>
      </c>
      <c r="F496" s="29">
        <f>SUM(G496:J496)</f>
        <v>1990</v>
      </c>
      <c r="G496" s="29">
        <v>590</v>
      </c>
      <c r="H496" s="29">
        <v>450</v>
      </c>
      <c r="I496" s="29">
        <v>500</v>
      </c>
      <c r="J496" s="33">
        <v>450</v>
      </c>
      <c r="K496" s="10"/>
    </row>
    <row r="497" spans="1:11" ht="15">
      <c r="A497" s="32" t="s">
        <v>385</v>
      </c>
      <c r="B497" s="114"/>
      <c r="C497" s="114"/>
      <c r="D497" s="21">
        <v>481</v>
      </c>
      <c r="E497" s="22">
        <v>20</v>
      </c>
      <c r="F497" s="29">
        <f>SUM(G497:J497)</f>
        <v>2194</v>
      </c>
      <c r="G497" s="29">
        <v>550</v>
      </c>
      <c r="H497" s="29">
        <v>611</v>
      </c>
      <c r="I497" s="29">
        <f>450</f>
        <v>450</v>
      </c>
      <c r="J497" s="33">
        <v>583</v>
      </c>
      <c r="K497" s="10"/>
    </row>
    <row r="498" spans="1:11" ht="15">
      <c r="A498" s="76" t="s">
        <v>286</v>
      </c>
      <c r="B498" s="116"/>
      <c r="C498" s="101"/>
      <c r="D498" s="21">
        <v>482</v>
      </c>
      <c r="E498" s="22" t="s">
        <v>287</v>
      </c>
      <c r="F498" s="29">
        <f aca="true" t="shared" si="15" ref="F498:J499">+F499</f>
        <v>1125</v>
      </c>
      <c r="G498" s="29">
        <f t="shared" si="15"/>
        <v>90</v>
      </c>
      <c r="H498" s="29">
        <f t="shared" si="15"/>
        <v>260</v>
      </c>
      <c r="I498" s="29">
        <f t="shared" si="15"/>
        <v>225</v>
      </c>
      <c r="J498" s="29">
        <f t="shared" si="15"/>
        <v>550</v>
      </c>
      <c r="K498" s="10"/>
    </row>
    <row r="499" spans="1:11" ht="15">
      <c r="A499" s="95"/>
      <c r="B499" s="77" t="s">
        <v>288</v>
      </c>
      <c r="C499" s="101"/>
      <c r="D499" s="21">
        <v>483</v>
      </c>
      <c r="E499" s="22" t="s">
        <v>289</v>
      </c>
      <c r="F499" s="29">
        <f t="shared" si="15"/>
        <v>1125</v>
      </c>
      <c r="G499" s="29">
        <f t="shared" si="15"/>
        <v>90</v>
      </c>
      <c r="H499" s="29">
        <f t="shared" si="15"/>
        <v>260</v>
      </c>
      <c r="I499" s="29">
        <f t="shared" si="15"/>
        <v>225</v>
      </c>
      <c r="J499" s="29">
        <f t="shared" si="15"/>
        <v>550</v>
      </c>
      <c r="K499" s="10"/>
    </row>
    <row r="500" spans="1:11" ht="15">
      <c r="A500" s="95"/>
      <c r="B500" s="31"/>
      <c r="C500" s="117" t="s">
        <v>386</v>
      </c>
      <c r="D500" s="21">
        <v>484</v>
      </c>
      <c r="E500" s="22" t="s">
        <v>291</v>
      </c>
      <c r="F500" s="29">
        <f>SUM(G500:J500)</f>
        <v>1125</v>
      </c>
      <c r="G500" s="29">
        <v>90</v>
      </c>
      <c r="H500" s="29">
        <f>160+50+50</f>
        <v>260</v>
      </c>
      <c r="I500" s="29">
        <f>175+50</f>
        <v>225</v>
      </c>
      <c r="J500" s="29">
        <f>400+50+100</f>
        <v>550</v>
      </c>
      <c r="K500" s="10"/>
    </row>
    <row r="501" spans="1:11" ht="15">
      <c r="A501" s="76" t="s">
        <v>306</v>
      </c>
      <c r="B501" s="77"/>
      <c r="C501" s="162"/>
      <c r="D501" s="21">
        <v>485</v>
      </c>
      <c r="E501" s="22" t="s">
        <v>453</v>
      </c>
      <c r="F501" s="29">
        <f>+F502</f>
        <v>0</v>
      </c>
      <c r="G501" s="29">
        <f>+G502</f>
        <v>0</v>
      </c>
      <c r="H501" s="29">
        <f>+H502</f>
        <v>0</v>
      </c>
      <c r="I501" s="29">
        <f>+I502</f>
        <v>0</v>
      </c>
      <c r="J501" s="29">
        <f>+J502</f>
        <v>0</v>
      </c>
      <c r="K501" s="10"/>
    </row>
    <row r="502" spans="1:11" ht="15">
      <c r="A502" s="95"/>
      <c r="B502" s="77" t="s">
        <v>307</v>
      </c>
      <c r="C502" s="163"/>
      <c r="D502" s="21">
        <v>486</v>
      </c>
      <c r="E502" s="22" t="s">
        <v>308</v>
      </c>
      <c r="F502" s="29">
        <f>+F503+F504</f>
        <v>0</v>
      </c>
      <c r="G502" s="29">
        <f>+G503+G504</f>
        <v>0</v>
      </c>
      <c r="H502" s="29">
        <f>+H503+H504</f>
        <v>0</v>
      </c>
      <c r="I502" s="29">
        <f>+I503+I504</f>
        <v>0</v>
      </c>
      <c r="J502" s="29">
        <f>+J503+J504</f>
        <v>0</v>
      </c>
      <c r="K502" s="10"/>
    </row>
    <row r="503" spans="1:11" ht="15">
      <c r="A503" s="76"/>
      <c r="B503" s="77"/>
      <c r="C503" s="40" t="s">
        <v>572</v>
      </c>
      <c r="D503" s="21">
        <v>487</v>
      </c>
      <c r="E503" s="22" t="s">
        <v>314</v>
      </c>
      <c r="F503" s="29">
        <f>SUM(G503:J503)</f>
        <v>0</v>
      </c>
      <c r="G503" s="29"/>
      <c r="H503" s="29"/>
      <c r="I503" s="29"/>
      <c r="J503" s="33"/>
      <c r="K503" s="10"/>
    </row>
    <row r="504" spans="1:11" ht="15">
      <c r="A504" s="95"/>
      <c r="B504" s="31"/>
      <c r="C504" s="117" t="s">
        <v>319</v>
      </c>
      <c r="D504" s="21">
        <v>488</v>
      </c>
      <c r="E504" s="22" t="s">
        <v>320</v>
      </c>
      <c r="F504" s="29">
        <f>SUM(G504:J504)</f>
        <v>0</v>
      </c>
      <c r="G504" s="29"/>
      <c r="H504" s="29"/>
      <c r="I504" s="29"/>
      <c r="J504" s="33"/>
      <c r="K504" s="10"/>
    </row>
    <row r="505" spans="1:11" ht="15">
      <c r="A505" s="66" t="s">
        <v>328</v>
      </c>
      <c r="B505" s="35"/>
      <c r="C505" s="188"/>
      <c r="D505" s="21">
        <v>489</v>
      </c>
      <c r="E505" s="22">
        <v>59</v>
      </c>
      <c r="F505" s="29">
        <f>F506</f>
        <v>0</v>
      </c>
      <c r="G505" s="29">
        <f>G506</f>
        <v>0</v>
      </c>
      <c r="H505" s="29">
        <f>H506</f>
        <v>0</v>
      </c>
      <c r="I505" s="29">
        <f>I506</f>
        <v>0</v>
      </c>
      <c r="J505" s="29">
        <f>J506</f>
        <v>0</v>
      </c>
      <c r="K505" s="10"/>
    </row>
    <row r="506" spans="1:11" ht="15">
      <c r="A506" s="122"/>
      <c r="B506" s="81" t="s">
        <v>331</v>
      </c>
      <c r="C506" s="189"/>
      <c r="D506" s="21">
        <v>490</v>
      </c>
      <c r="E506" s="22" t="s">
        <v>332</v>
      </c>
      <c r="F506" s="29">
        <f>SUM(G506:J506)</f>
        <v>0</v>
      </c>
      <c r="G506" s="29"/>
      <c r="H506" s="29"/>
      <c r="I506" s="29"/>
      <c r="J506" s="33"/>
      <c r="K506" s="10"/>
    </row>
    <row r="507" spans="1:11" ht="15">
      <c r="A507" s="91" t="s">
        <v>546</v>
      </c>
      <c r="B507" s="101"/>
      <c r="C507" s="181"/>
      <c r="D507" s="21">
        <v>491</v>
      </c>
      <c r="E507" s="22">
        <v>70</v>
      </c>
      <c r="F507" s="29">
        <f>+F508</f>
        <v>2197</v>
      </c>
      <c r="G507" s="29">
        <f>+G508</f>
        <v>100</v>
      </c>
      <c r="H507" s="29">
        <f>+H508</f>
        <v>600</v>
      </c>
      <c r="I507" s="29">
        <f>+I508</f>
        <v>675</v>
      </c>
      <c r="J507" s="29">
        <f>+J508</f>
        <v>822</v>
      </c>
      <c r="K507" s="10"/>
    </row>
    <row r="508" spans="1:11" ht="15">
      <c r="A508" s="76" t="s">
        <v>342</v>
      </c>
      <c r="B508" s="54"/>
      <c r="C508" s="101"/>
      <c r="D508" s="21">
        <v>492</v>
      </c>
      <c r="E508" s="22">
        <v>71</v>
      </c>
      <c r="F508" s="29">
        <f>+F509+F514</f>
        <v>2197</v>
      </c>
      <c r="G508" s="29">
        <f>+G509+G514</f>
        <v>100</v>
      </c>
      <c r="H508" s="29">
        <f>+H509+H514</f>
        <v>600</v>
      </c>
      <c r="I508" s="29">
        <f>+I509+I514</f>
        <v>675</v>
      </c>
      <c r="J508" s="29">
        <f>+J509+J514</f>
        <v>822</v>
      </c>
      <c r="K508" s="10"/>
    </row>
    <row r="509" spans="1:11" ht="15">
      <c r="A509" s="95"/>
      <c r="B509" s="77" t="s">
        <v>390</v>
      </c>
      <c r="C509" s="101"/>
      <c r="D509" s="21">
        <v>493</v>
      </c>
      <c r="E509" s="22" t="s">
        <v>344</v>
      </c>
      <c r="F509" s="29">
        <f>SUM(F510:F513)</f>
        <v>2077</v>
      </c>
      <c r="G509" s="29">
        <f>SUM(G510:G513)</f>
        <v>100</v>
      </c>
      <c r="H509" s="29">
        <f>SUM(H510:H513)</f>
        <v>550</v>
      </c>
      <c r="I509" s="29">
        <f>SUM(I510:I513)</f>
        <v>605</v>
      </c>
      <c r="J509" s="29">
        <f>SUM(J510:J513)</f>
        <v>822</v>
      </c>
      <c r="K509" s="10"/>
    </row>
    <row r="510" spans="1:11" ht="15">
      <c r="A510" s="95"/>
      <c r="B510" s="77"/>
      <c r="C510" s="93" t="s">
        <v>345</v>
      </c>
      <c r="D510" s="21">
        <v>494</v>
      </c>
      <c r="E510" s="94" t="s">
        <v>346</v>
      </c>
      <c r="F510" s="29">
        <f>SUM(G510:J510)</f>
        <v>155</v>
      </c>
      <c r="G510" s="29">
        <v>0</v>
      </c>
      <c r="H510" s="29">
        <v>255</v>
      </c>
      <c r="I510" s="29">
        <v>-100</v>
      </c>
      <c r="J510" s="33">
        <v>0</v>
      </c>
      <c r="K510" s="10"/>
    </row>
    <row r="511" spans="1:11" ht="15">
      <c r="A511" s="95"/>
      <c r="B511" s="77"/>
      <c r="C511" s="96" t="s">
        <v>347</v>
      </c>
      <c r="D511" s="21">
        <v>495</v>
      </c>
      <c r="E511" s="94" t="s">
        <v>348</v>
      </c>
      <c r="F511" s="29">
        <f>SUM(G511:J511)</f>
        <v>55</v>
      </c>
      <c r="G511" s="29"/>
      <c r="H511" s="29">
        <v>75</v>
      </c>
      <c r="I511" s="29">
        <v>-20</v>
      </c>
      <c r="J511" s="33"/>
      <c r="K511" s="10"/>
    </row>
    <row r="512" spans="1:11" ht="15">
      <c r="A512" s="95"/>
      <c r="B512" s="77"/>
      <c r="C512" s="89" t="s">
        <v>391</v>
      </c>
      <c r="D512" s="21">
        <v>496</v>
      </c>
      <c r="E512" s="94" t="s">
        <v>350</v>
      </c>
      <c r="F512" s="29">
        <f>SUM(G512:J512)</f>
        <v>20</v>
      </c>
      <c r="G512" s="29"/>
      <c r="H512" s="29"/>
      <c r="I512" s="29">
        <v>20</v>
      </c>
      <c r="J512" s="33"/>
      <c r="K512" s="10"/>
    </row>
    <row r="513" spans="1:11" ht="15">
      <c r="A513" s="95"/>
      <c r="B513" s="77"/>
      <c r="C513" s="89" t="s">
        <v>351</v>
      </c>
      <c r="D513" s="21">
        <v>497</v>
      </c>
      <c r="E513" s="97" t="s">
        <v>352</v>
      </c>
      <c r="F513" s="29">
        <f>SUM(G513:J513)</f>
        <v>1847</v>
      </c>
      <c r="G513" s="29">
        <v>100</v>
      </c>
      <c r="H513" s="29">
        <v>220</v>
      </c>
      <c r="I513" s="29">
        <v>705</v>
      </c>
      <c r="J513" s="33">
        <v>822</v>
      </c>
      <c r="K513" s="190"/>
    </row>
    <row r="514" spans="1:11" ht="15" customHeight="1">
      <c r="A514" s="95"/>
      <c r="B514" s="226" t="s">
        <v>392</v>
      </c>
      <c r="C514" s="226"/>
      <c r="D514" s="21">
        <v>498</v>
      </c>
      <c r="E514" s="97" t="s">
        <v>354</v>
      </c>
      <c r="F514" s="29">
        <f>SUM(G514:J514)</f>
        <v>120</v>
      </c>
      <c r="G514" s="29"/>
      <c r="H514" s="29">
        <v>50</v>
      </c>
      <c r="I514" s="29">
        <v>70</v>
      </c>
      <c r="J514" s="33"/>
      <c r="K514" s="190"/>
    </row>
    <row r="515" spans="1:11" ht="15">
      <c r="A515" s="76" t="s">
        <v>355</v>
      </c>
      <c r="B515" s="77"/>
      <c r="C515" s="54"/>
      <c r="D515" s="21">
        <v>499</v>
      </c>
      <c r="E515" s="22">
        <v>72</v>
      </c>
      <c r="F515" s="29"/>
      <c r="G515" s="29"/>
      <c r="H515" s="29"/>
      <c r="I515" s="29"/>
      <c r="J515" s="33"/>
      <c r="K515" s="190"/>
    </row>
    <row r="516" spans="1:11" ht="15">
      <c r="A516" s="48"/>
      <c r="B516" s="98" t="s">
        <v>547</v>
      </c>
      <c r="C516" s="54"/>
      <c r="D516" s="21">
        <v>500</v>
      </c>
      <c r="E516" s="22" t="s">
        <v>357</v>
      </c>
      <c r="F516" s="29"/>
      <c r="G516" s="29"/>
      <c r="H516" s="29"/>
      <c r="I516" s="29"/>
      <c r="J516" s="33"/>
      <c r="K516" s="190"/>
    </row>
    <row r="517" spans="1:11" ht="15">
      <c r="A517" s="48"/>
      <c r="B517" s="98"/>
      <c r="C517" s="40" t="s">
        <v>573</v>
      </c>
      <c r="D517" s="21">
        <v>501</v>
      </c>
      <c r="E517" s="22" t="s">
        <v>359</v>
      </c>
      <c r="F517" s="29"/>
      <c r="G517" s="29"/>
      <c r="H517" s="29"/>
      <c r="I517" s="29"/>
      <c r="J517" s="33"/>
      <c r="K517" s="190"/>
    </row>
    <row r="518" spans="1:11" ht="15">
      <c r="A518" s="48"/>
      <c r="B518" s="98"/>
      <c r="C518" s="40" t="s">
        <v>360</v>
      </c>
      <c r="D518" s="21">
        <v>502</v>
      </c>
      <c r="E518" s="22" t="s">
        <v>361</v>
      </c>
      <c r="F518" s="29"/>
      <c r="G518" s="29"/>
      <c r="H518" s="33"/>
      <c r="I518"/>
      <c r="K518" s="190"/>
    </row>
    <row r="519" spans="1:11" ht="15">
      <c r="A519" s="91" t="s">
        <v>458</v>
      </c>
      <c r="B519" s="31"/>
      <c r="C519" s="40"/>
      <c r="D519" s="21">
        <v>503</v>
      </c>
      <c r="E519" s="22">
        <v>79</v>
      </c>
      <c r="F519" s="29"/>
      <c r="G519" s="29"/>
      <c r="H519" s="29"/>
      <c r="I519" s="29"/>
      <c r="J519" s="33"/>
      <c r="K519" s="190"/>
    </row>
    <row r="520" spans="1:11" ht="15">
      <c r="A520" s="32" t="s">
        <v>403</v>
      </c>
      <c r="B520" s="77"/>
      <c r="C520" s="40"/>
      <c r="D520" s="21">
        <v>504</v>
      </c>
      <c r="E520" s="22">
        <v>81</v>
      </c>
      <c r="F520" s="29"/>
      <c r="G520" s="29"/>
      <c r="H520" s="29"/>
      <c r="I520" s="29"/>
      <c r="J520" s="33"/>
      <c r="K520" s="190"/>
    </row>
    <row r="521" spans="1:11" ht="15">
      <c r="A521" s="48"/>
      <c r="B521" s="81" t="s">
        <v>369</v>
      </c>
      <c r="C521" s="40"/>
      <c r="D521" s="21">
        <v>505</v>
      </c>
      <c r="E521" s="22" t="s">
        <v>370</v>
      </c>
      <c r="F521" s="29"/>
      <c r="G521" s="29"/>
      <c r="H521" s="29"/>
      <c r="I521" s="29"/>
      <c r="J521" s="33"/>
      <c r="K521" s="190"/>
    </row>
    <row r="522" spans="1:11" ht="15">
      <c r="A522" s="48"/>
      <c r="B522" s="81" t="s">
        <v>371</v>
      </c>
      <c r="C522" s="40"/>
      <c r="D522" s="21">
        <v>506</v>
      </c>
      <c r="E522" s="22" t="s">
        <v>372</v>
      </c>
      <c r="F522" s="29"/>
      <c r="G522" s="29"/>
      <c r="H522" s="29"/>
      <c r="I522" s="29"/>
      <c r="J522" s="33"/>
      <c r="K522" s="190"/>
    </row>
    <row r="523" spans="1:11" ht="15">
      <c r="A523" s="124" t="s">
        <v>394</v>
      </c>
      <c r="B523" s="125"/>
      <c r="C523" s="125"/>
      <c r="D523" s="21">
        <v>507</v>
      </c>
      <c r="E523" s="22"/>
      <c r="F523" s="29">
        <f>G523+H523+I523+J523</f>
        <v>7506</v>
      </c>
      <c r="G523" s="29">
        <f>G524++G528+G530+G532</f>
        <v>1330</v>
      </c>
      <c r="H523" s="132">
        <f>H524++H528+H530+H532</f>
        <v>1921</v>
      </c>
      <c r="I523" s="132">
        <f>I524++I528+I530+I532</f>
        <v>1850</v>
      </c>
      <c r="J523" s="132">
        <f>J524++J528+J530+J532</f>
        <v>2405</v>
      </c>
      <c r="K523" s="190"/>
    </row>
    <row r="524" spans="1:11" ht="15">
      <c r="A524" s="179"/>
      <c r="B524" s="127" t="s">
        <v>574</v>
      </c>
      <c r="C524" s="102"/>
      <c r="D524" s="21">
        <v>508</v>
      </c>
      <c r="E524" s="22" t="s">
        <v>575</v>
      </c>
      <c r="F524" s="29">
        <f>+F525+F526</f>
        <v>952</v>
      </c>
      <c r="G524" s="29">
        <f>+G525+G526</f>
        <v>0</v>
      </c>
      <c r="H524" s="29">
        <f>+H525+H526</f>
        <v>30</v>
      </c>
      <c r="I524" s="29">
        <f>+I525+I526</f>
        <v>100</v>
      </c>
      <c r="J524" s="29">
        <f>+J525+J526</f>
        <v>822</v>
      </c>
      <c r="K524" s="190"/>
    </row>
    <row r="525" spans="1:11" ht="15">
      <c r="A525" s="179"/>
      <c r="B525" s="127"/>
      <c r="C525" s="40" t="s">
        <v>576</v>
      </c>
      <c r="D525" s="21">
        <v>509</v>
      </c>
      <c r="E525" s="22" t="s">
        <v>577</v>
      </c>
      <c r="F525" s="29">
        <f>SUM(G525:J525)</f>
        <v>0</v>
      </c>
      <c r="G525" s="29"/>
      <c r="H525" s="29"/>
      <c r="I525" s="29"/>
      <c r="J525" s="33"/>
      <c r="K525" s="190"/>
    </row>
    <row r="526" spans="1:11" ht="15">
      <c r="A526" s="179"/>
      <c r="B526" s="127"/>
      <c r="C526" s="53" t="s">
        <v>578</v>
      </c>
      <c r="D526" s="21">
        <v>510</v>
      </c>
      <c r="E526" s="22" t="s">
        <v>579</v>
      </c>
      <c r="F526" s="29">
        <f>SUM(G526:J526)</f>
        <v>952</v>
      </c>
      <c r="G526" s="29"/>
      <c r="H526" s="29">
        <v>30</v>
      </c>
      <c r="I526" s="29">
        <v>100</v>
      </c>
      <c r="J526" s="33">
        <v>822</v>
      </c>
      <c r="K526" s="190"/>
    </row>
    <row r="527" spans="1:11" ht="15">
      <c r="A527" s="179"/>
      <c r="B527" s="40" t="s">
        <v>580</v>
      </c>
      <c r="C527" s="40"/>
      <c r="D527" s="21">
        <v>511</v>
      </c>
      <c r="E527" s="22" t="s">
        <v>581</v>
      </c>
      <c r="F527" s="29">
        <f>+F528+F529</f>
        <v>1125</v>
      </c>
      <c r="G527" s="29">
        <f>+G528+G529</f>
        <v>90</v>
      </c>
      <c r="H527" s="29">
        <f>+H528+H529</f>
        <v>260</v>
      </c>
      <c r="I527" s="29">
        <f>+I528+I529</f>
        <v>225</v>
      </c>
      <c r="J527" s="29">
        <f>+J528+J529</f>
        <v>550</v>
      </c>
      <c r="K527" s="190"/>
    </row>
    <row r="528" spans="1:11" ht="15">
      <c r="A528" s="179"/>
      <c r="B528" s="40"/>
      <c r="C528" s="127" t="s">
        <v>582</v>
      </c>
      <c r="D528" s="21">
        <v>512</v>
      </c>
      <c r="E528" s="22" t="s">
        <v>583</v>
      </c>
      <c r="F528" s="29">
        <f>SUM(G528:J528)</f>
        <v>1125</v>
      </c>
      <c r="G528" s="29">
        <v>90</v>
      </c>
      <c r="H528" s="29">
        <f>210+50</f>
        <v>260</v>
      </c>
      <c r="I528" s="29">
        <v>225</v>
      </c>
      <c r="J528" s="33">
        <f>400+50+100</f>
        <v>550</v>
      </c>
      <c r="K528" s="190"/>
    </row>
    <row r="529" spans="1:11" ht="15">
      <c r="A529" s="179"/>
      <c r="B529" s="40"/>
      <c r="C529" s="127" t="s">
        <v>584</v>
      </c>
      <c r="D529" s="21">
        <v>513</v>
      </c>
      <c r="E529" s="22" t="s">
        <v>585</v>
      </c>
      <c r="F529" s="29"/>
      <c r="G529" s="29"/>
      <c r="H529" s="29"/>
      <c r="I529" s="29"/>
      <c r="J529" s="33"/>
      <c r="K529" s="10"/>
    </row>
    <row r="530" spans="1:11" ht="15">
      <c r="A530" s="179"/>
      <c r="B530" s="127" t="s">
        <v>586</v>
      </c>
      <c r="C530" s="127"/>
      <c r="D530" s="21">
        <v>514</v>
      </c>
      <c r="E530" s="22" t="s">
        <v>587</v>
      </c>
      <c r="F530" s="29">
        <f>SUM(G530:J530)</f>
        <v>1240</v>
      </c>
      <c r="G530" s="29">
        <v>325</v>
      </c>
      <c r="H530" s="29">
        <v>395</v>
      </c>
      <c r="I530" s="29">
        <v>225</v>
      </c>
      <c r="J530" s="33">
        <v>295</v>
      </c>
      <c r="K530" s="190"/>
    </row>
    <row r="531" spans="1:11" ht="15">
      <c r="A531" s="179"/>
      <c r="B531" s="127" t="s">
        <v>588</v>
      </c>
      <c r="C531" s="127"/>
      <c r="D531" s="21">
        <v>515</v>
      </c>
      <c r="E531" s="22" t="s">
        <v>589</v>
      </c>
      <c r="F531" s="29">
        <f>SUM(G531:J531)</f>
        <v>0</v>
      </c>
      <c r="G531" s="29"/>
      <c r="H531" s="29"/>
      <c r="I531" s="29"/>
      <c r="J531" s="33"/>
      <c r="K531" s="10"/>
    </row>
    <row r="532" spans="1:11" ht="15">
      <c r="A532" s="179"/>
      <c r="B532" s="127" t="s">
        <v>590</v>
      </c>
      <c r="C532" s="102"/>
      <c r="D532" s="21">
        <v>516</v>
      </c>
      <c r="E532" s="22" t="s">
        <v>591</v>
      </c>
      <c r="F532" s="29">
        <v>3069</v>
      </c>
      <c r="G532" s="29">
        <f>G494-G527-G530</f>
        <v>915</v>
      </c>
      <c r="H532" s="29">
        <f>1136+100</f>
        <v>1236</v>
      </c>
      <c r="I532" s="29">
        <f>1050+250</f>
        <v>1300</v>
      </c>
      <c r="J532" s="29">
        <v>738</v>
      </c>
      <c r="K532" s="24"/>
    </row>
    <row r="533" spans="1:11" ht="15">
      <c r="A533" s="175"/>
      <c r="B533" s="176"/>
      <c r="C533" s="176"/>
      <c r="D533" s="103">
        <v>517</v>
      </c>
      <c r="E533" s="22"/>
      <c r="F533" s="29"/>
      <c r="G533" s="29"/>
      <c r="H533" s="29"/>
      <c r="I533" s="29"/>
      <c r="J533" s="33"/>
      <c r="K533" s="10"/>
    </row>
    <row r="534" spans="1:11" ht="15.75">
      <c r="A534" s="151" t="s">
        <v>592</v>
      </c>
      <c r="B534" s="177"/>
      <c r="C534" s="180"/>
      <c r="D534" s="108">
        <v>518</v>
      </c>
      <c r="E534" s="109" t="s">
        <v>593</v>
      </c>
      <c r="F534" s="130">
        <f>F535+F546</f>
        <v>1140</v>
      </c>
      <c r="G534" s="130">
        <f>G535+G546</f>
        <v>290</v>
      </c>
      <c r="H534" s="130">
        <f>H535+H546</f>
        <v>250</v>
      </c>
      <c r="I534" s="130">
        <f>I535+I546</f>
        <v>275</v>
      </c>
      <c r="J534" s="143">
        <f>J535+J546</f>
        <v>325</v>
      </c>
      <c r="K534" s="10"/>
    </row>
    <row r="535" spans="1:11" ht="15">
      <c r="A535" s="111" t="s">
        <v>383</v>
      </c>
      <c r="B535" s="101"/>
      <c r="C535" s="101"/>
      <c r="D535" s="21">
        <v>519</v>
      </c>
      <c r="E535" s="22" t="s">
        <v>268</v>
      </c>
      <c r="F535" s="29">
        <f>F536+F537+F538+F541</f>
        <v>1090</v>
      </c>
      <c r="G535" s="29">
        <f>G536+G537+G538+G541</f>
        <v>290</v>
      </c>
      <c r="H535" s="29">
        <f>H536+H537+H538+H541</f>
        <v>250</v>
      </c>
      <c r="I535" s="29">
        <f>I536+I537+I538+I541</f>
        <v>250</v>
      </c>
      <c r="J535" s="29">
        <f>J536+J537+J538+J541</f>
        <v>300</v>
      </c>
      <c r="K535" s="10"/>
    </row>
    <row r="536" spans="1:11" ht="15">
      <c r="A536" s="39" t="s">
        <v>384</v>
      </c>
      <c r="B536" s="114"/>
      <c r="C536" s="114"/>
      <c r="D536" s="21">
        <v>520</v>
      </c>
      <c r="E536" s="22">
        <v>10</v>
      </c>
      <c r="F536" s="29">
        <f>SUM(G536:J536)</f>
        <v>20</v>
      </c>
      <c r="G536" s="29">
        <v>20</v>
      </c>
      <c r="H536" s="29"/>
      <c r="I536" s="29"/>
      <c r="J536" s="33"/>
      <c r="K536" s="10"/>
    </row>
    <row r="537" spans="1:11" ht="15">
      <c r="A537" s="32" t="s">
        <v>385</v>
      </c>
      <c r="B537" s="114"/>
      <c r="C537" s="114"/>
      <c r="D537" s="21">
        <v>521</v>
      </c>
      <c r="E537" s="22">
        <v>20</v>
      </c>
      <c r="F537" s="29">
        <f>SUM(G537:J537)</f>
        <v>1070</v>
      </c>
      <c r="G537" s="29">
        <v>270</v>
      </c>
      <c r="H537" s="29">
        <v>250</v>
      </c>
      <c r="I537" s="29">
        <v>250</v>
      </c>
      <c r="J537" s="33">
        <v>300</v>
      </c>
      <c r="K537" s="10"/>
    </row>
    <row r="538" spans="1:11" ht="15">
      <c r="A538" s="76" t="s">
        <v>286</v>
      </c>
      <c r="B538" s="116"/>
      <c r="C538" s="101"/>
      <c r="D538" s="21">
        <v>522</v>
      </c>
      <c r="E538" s="22" t="s">
        <v>287</v>
      </c>
      <c r="F538" s="29"/>
      <c r="G538" s="29"/>
      <c r="H538" s="29"/>
      <c r="I538" s="29"/>
      <c r="J538" s="33"/>
      <c r="K538" s="10"/>
    </row>
    <row r="539" spans="1:11" ht="15">
      <c r="A539" s="76" t="s">
        <v>288</v>
      </c>
      <c r="B539" s="40"/>
      <c r="C539" s="101"/>
      <c r="D539" s="21">
        <v>523</v>
      </c>
      <c r="E539" s="22" t="s">
        <v>289</v>
      </c>
      <c r="F539" s="29"/>
      <c r="G539" s="29"/>
      <c r="H539" s="29"/>
      <c r="I539" s="29"/>
      <c r="J539" s="33"/>
      <c r="K539" s="10"/>
    </row>
    <row r="540" spans="1:11" ht="15">
      <c r="A540" s="95"/>
      <c r="B540" s="117" t="s">
        <v>386</v>
      </c>
      <c r="C540" s="146"/>
      <c r="D540" s="21">
        <v>524</v>
      </c>
      <c r="E540" s="22" t="s">
        <v>291</v>
      </c>
      <c r="F540" s="29"/>
      <c r="G540" s="29"/>
      <c r="H540" s="29"/>
      <c r="I540" s="29"/>
      <c r="J540" s="33"/>
      <c r="K540" s="10"/>
    </row>
    <row r="541" spans="1:11" ht="15">
      <c r="A541" s="76" t="s">
        <v>306</v>
      </c>
      <c r="B541" s="77"/>
      <c r="C541" s="162"/>
      <c r="D541" s="21">
        <v>525</v>
      </c>
      <c r="E541" s="22" t="s">
        <v>453</v>
      </c>
      <c r="F541" s="29"/>
      <c r="G541" s="29"/>
      <c r="H541" s="29"/>
      <c r="I541" s="29"/>
      <c r="J541" s="33"/>
      <c r="K541" s="10"/>
    </row>
    <row r="542" spans="1:11" ht="15">
      <c r="A542" s="95"/>
      <c r="B542" s="77" t="s">
        <v>307</v>
      </c>
      <c r="C542" s="163"/>
      <c r="D542" s="21">
        <v>526</v>
      </c>
      <c r="E542" s="22" t="s">
        <v>308</v>
      </c>
      <c r="F542" s="29"/>
      <c r="G542" s="29"/>
      <c r="H542" s="29"/>
      <c r="I542" s="29"/>
      <c r="J542" s="33"/>
      <c r="K542" s="10"/>
    </row>
    <row r="543" spans="1:11" ht="15">
      <c r="A543" s="76"/>
      <c r="B543" s="40"/>
      <c r="C543" s="40" t="s">
        <v>594</v>
      </c>
      <c r="D543" s="21">
        <v>527</v>
      </c>
      <c r="E543" s="22" t="s">
        <v>312</v>
      </c>
      <c r="F543" s="29"/>
      <c r="G543" s="29"/>
      <c r="H543" s="29"/>
      <c r="I543" s="29"/>
      <c r="J543" s="33"/>
      <c r="K543" s="10"/>
    </row>
    <row r="544" spans="1:11" ht="15">
      <c r="A544" s="76"/>
      <c r="B544" s="40"/>
      <c r="C544" s="40" t="s">
        <v>572</v>
      </c>
      <c r="D544" s="21">
        <v>528</v>
      </c>
      <c r="E544" s="22" t="s">
        <v>314</v>
      </c>
      <c r="F544" s="29"/>
      <c r="G544" s="29"/>
      <c r="H544" s="29"/>
      <c r="I544" s="29"/>
      <c r="J544" s="33"/>
      <c r="K544" s="10"/>
    </row>
    <row r="545" spans="1:11" ht="15">
      <c r="A545" s="95"/>
      <c r="B545" s="31"/>
      <c r="C545" s="117" t="s">
        <v>319</v>
      </c>
      <c r="D545" s="21">
        <v>529</v>
      </c>
      <c r="E545" s="22" t="s">
        <v>320</v>
      </c>
      <c r="F545" s="29"/>
      <c r="G545" s="29"/>
      <c r="H545" s="29"/>
      <c r="I545" s="29"/>
      <c r="J545" s="33"/>
      <c r="K545" s="10"/>
    </row>
    <row r="546" spans="1:11" ht="15">
      <c r="A546" s="91" t="s">
        <v>494</v>
      </c>
      <c r="B546" s="101"/>
      <c r="C546" s="181"/>
      <c r="D546" s="21">
        <v>530</v>
      </c>
      <c r="E546" s="22">
        <v>70</v>
      </c>
      <c r="F546" s="29">
        <f>F547+F554</f>
        <v>50</v>
      </c>
      <c r="G546" s="29">
        <f>G547+G554</f>
        <v>0</v>
      </c>
      <c r="H546" s="29">
        <f>H547+H554</f>
        <v>0</v>
      </c>
      <c r="I546" s="29">
        <f>I547+I554</f>
        <v>25</v>
      </c>
      <c r="J546" s="33">
        <f>J547+J554</f>
        <v>25</v>
      </c>
      <c r="K546" s="10"/>
    </row>
    <row r="547" spans="1:11" ht="15">
      <c r="A547" s="76" t="s">
        <v>435</v>
      </c>
      <c r="B547" s="54"/>
      <c r="C547" s="101"/>
      <c r="D547" s="21">
        <v>531</v>
      </c>
      <c r="E547" s="22">
        <v>71</v>
      </c>
      <c r="F547" s="29">
        <f>F548+F553</f>
        <v>50</v>
      </c>
      <c r="G547" s="29">
        <f>G548+G553</f>
        <v>0</v>
      </c>
      <c r="H547" s="29">
        <f>H548+H553</f>
        <v>0</v>
      </c>
      <c r="I547" s="29">
        <f>I548+I553</f>
        <v>25</v>
      </c>
      <c r="J547" s="33">
        <f>J548+J553</f>
        <v>25</v>
      </c>
      <c r="K547" s="10"/>
    </row>
    <row r="548" spans="1:11" ht="15">
      <c r="A548" s="95"/>
      <c r="B548" s="77" t="s">
        <v>390</v>
      </c>
      <c r="C548" s="101"/>
      <c r="D548" s="21">
        <v>532</v>
      </c>
      <c r="E548" s="22" t="s">
        <v>344</v>
      </c>
      <c r="F548" s="29">
        <f>SUM(F549:F552)</f>
        <v>50</v>
      </c>
      <c r="G548" s="29">
        <f>SUM(G549:G552)</f>
        <v>0</v>
      </c>
      <c r="H548" s="29">
        <f>SUM(H549:H552)</f>
        <v>0</v>
      </c>
      <c r="I548" s="29">
        <f>SUM(I549:I552)</f>
        <v>25</v>
      </c>
      <c r="J548" s="29">
        <f>SUM(J549:J552)</f>
        <v>25</v>
      </c>
      <c r="K548" s="10"/>
    </row>
    <row r="549" spans="1:11" ht="15">
      <c r="A549" s="95"/>
      <c r="B549" s="77"/>
      <c r="C549" s="93" t="s">
        <v>345</v>
      </c>
      <c r="D549" s="21">
        <v>533</v>
      </c>
      <c r="E549" s="94" t="s">
        <v>346</v>
      </c>
      <c r="F549" s="29"/>
      <c r="G549" s="29"/>
      <c r="H549" s="29"/>
      <c r="I549" s="29"/>
      <c r="J549" s="33"/>
      <c r="K549" s="10"/>
    </row>
    <row r="550" spans="1:11" ht="15">
      <c r="A550" s="95"/>
      <c r="B550" s="77"/>
      <c r="C550" s="96" t="s">
        <v>347</v>
      </c>
      <c r="D550" s="21">
        <v>534</v>
      </c>
      <c r="E550" s="94" t="s">
        <v>348</v>
      </c>
      <c r="F550" s="29">
        <f>SUM(G550:J550)</f>
        <v>0</v>
      </c>
      <c r="G550" s="29"/>
      <c r="H550" s="29"/>
      <c r="I550" s="29"/>
      <c r="J550" s="33"/>
      <c r="K550" s="10"/>
    </row>
    <row r="551" spans="1:11" ht="15">
      <c r="A551" s="95"/>
      <c r="B551" s="77"/>
      <c r="C551" s="89" t="s">
        <v>391</v>
      </c>
      <c r="D551" s="21">
        <v>535</v>
      </c>
      <c r="E551" s="94" t="s">
        <v>350</v>
      </c>
      <c r="F551" s="29"/>
      <c r="G551" s="29"/>
      <c r="H551" s="29"/>
      <c r="I551" s="29"/>
      <c r="J551" s="33"/>
      <c r="K551" s="10"/>
    </row>
    <row r="552" spans="1:11" ht="15">
      <c r="A552" s="95"/>
      <c r="B552" s="77"/>
      <c r="C552" s="89" t="s">
        <v>351</v>
      </c>
      <c r="D552" s="21">
        <v>536</v>
      </c>
      <c r="E552" s="97" t="s">
        <v>352</v>
      </c>
      <c r="F552" s="29">
        <f>SUM(G552:J552)</f>
        <v>50</v>
      </c>
      <c r="G552" s="29"/>
      <c r="H552" s="29"/>
      <c r="I552" s="29">
        <v>25</v>
      </c>
      <c r="J552" s="33">
        <v>25</v>
      </c>
      <c r="K552" s="10"/>
    </row>
    <row r="553" spans="1:11" ht="15" customHeight="1">
      <c r="A553" s="95"/>
      <c r="B553" s="226" t="s">
        <v>392</v>
      </c>
      <c r="C553" s="226"/>
      <c r="D553" s="21">
        <v>537</v>
      </c>
      <c r="E553" s="97" t="s">
        <v>354</v>
      </c>
      <c r="F553" s="29"/>
      <c r="G553" s="29"/>
      <c r="H553" s="29"/>
      <c r="I553" s="29"/>
      <c r="J553" s="33"/>
      <c r="K553" s="10"/>
    </row>
    <row r="554" spans="1:11" ht="15">
      <c r="A554" s="76" t="s">
        <v>355</v>
      </c>
      <c r="B554" s="77"/>
      <c r="C554" s="54"/>
      <c r="D554" s="21">
        <v>538</v>
      </c>
      <c r="E554" s="22">
        <v>72</v>
      </c>
      <c r="F554" s="29"/>
      <c r="G554" s="29"/>
      <c r="H554" s="29"/>
      <c r="I554" s="29"/>
      <c r="J554" s="33"/>
      <c r="K554" s="10"/>
    </row>
    <row r="555" spans="1:11" ht="15">
      <c r="A555" s="48"/>
      <c r="B555" s="98" t="s">
        <v>356</v>
      </c>
      <c r="C555" s="54"/>
      <c r="D555" s="21">
        <v>539</v>
      </c>
      <c r="E555" s="22" t="s">
        <v>357</v>
      </c>
      <c r="F555" s="29"/>
      <c r="G555" s="29"/>
      <c r="H555" s="29"/>
      <c r="I555" s="29"/>
      <c r="J555" s="33"/>
      <c r="K555" s="10"/>
    </row>
    <row r="556" spans="1:11" ht="15">
      <c r="A556" s="48"/>
      <c r="B556" s="98"/>
      <c r="C556" s="40" t="s">
        <v>573</v>
      </c>
      <c r="D556" s="21">
        <v>540</v>
      </c>
      <c r="E556" s="22" t="s">
        <v>359</v>
      </c>
      <c r="F556" s="29"/>
      <c r="G556" s="29"/>
      <c r="H556" s="29"/>
      <c r="I556" s="29"/>
      <c r="J556" s="33"/>
      <c r="K556" s="10"/>
    </row>
    <row r="557" spans="1:11" ht="15">
      <c r="A557" s="48"/>
      <c r="B557" s="98"/>
      <c r="C557" s="40" t="s">
        <v>360</v>
      </c>
      <c r="D557" s="21">
        <v>541</v>
      </c>
      <c r="E557" s="22" t="s">
        <v>361</v>
      </c>
      <c r="F557" s="29"/>
      <c r="G557" s="29"/>
      <c r="H557" s="29"/>
      <c r="I557" s="29"/>
      <c r="J557" s="33"/>
      <c r="K557" s="10"/>
    </row>
    <row r="558" spans="1:11" ht="15">
      <c r="A558" s="91" t="s">
        <v>362</v>
      </c>
      <c r="B558" s="31"/>
      <c r="C558" s="40"/>
      <c r="D558" s="21">
        <v>542</v>
      </c>
      <c r="E558" s="22">
        <v>79</v>
      </c>
      <c r="F558" s="29"/>
      <c r="G558" s="29"/>
      <c r="H558" s="29"/>
      <c r="I558" s="29"/>
      <c r="J558" s="33"/>
      <c r="K558" s="10"/>
    </row>
    <row r="559" spans="1:11" ht="15">
      <c r="A559" s="32" t="s">
        <v>403</v>
      </c>
      <c r="B559" s="77"/>
      <c r="C559" s="40"/>
      <c r="D559" s="21">
        <v>543</v>
      </c>
      <c r="E559" s="22">
        <v>81</v>
      </c>
      <c r="F559" s="29"/>
      <c r="G559" s="29"/>
      <c r="H559" s="29"/>
      <c r="I559" s="29"/>
      <c r="J559" s="33"/>
      <c r="K559" s="10"/>
    </row>
    <row r="560" spans="1:11" ht="15">
      <c r="A560" s="48"/>
      <c r="B560" s="81" t="s">
        <v>369</v>
      </c>
      <c r="C560" s="40"/>
      <c r="D560" s="21">
        <v>544</v>
      </c>
      <c r="E560" s="22" t="s">
        <v>370</v>
      </c>
      <c r="F560" s="29"/>
      <c r="G560" s="29"/>
      <c r="H560" s="29"/>
      <c r="I560" s="29"/>
      <c r="J560" s="33"/>
      <c r="K560" s="10"/>
    </row>
    <row r="561" spans="1:11" ht="15">
      <c r="A561" s="48"/>
      <c r="B561" s="81" t="s">
        <v>371</v>
      </c>
      <c r="C561" s="40"/>
      <c r="D561" s="21">
        <v>545</v>
      </c>
      <c r="E561" s="22" t="s">
        <v>372</v>
      </c>
      <c r="F561" s="29"/>
      <c r="G561" s="29"/>
      <c r="H561" s="29"/>
      <c r="I561" s="29"/>
      <c r="J561" s="33"/>
      <c r="K561" s="10"/>
    </row>
    <row r="562" spans="1:11" ht="15">
      <c r="A562" s="124" t="s">
        <v>394</v>
      </c>
      <c r="B562" s="125"/>
      <c r="C562" s="125"/>
      <c r="D562" s="21">
        <v>546</v>
      </c>
      <c r="E562" s="171"/>
      <c r="F562" s="29"/>
      <c r="G562" s="29"/>
      <c r="H562" s="29"/>
      <c r="I562" s="29"/>
      <c r="J562" s="33"/>
      <c r="K562" s="10"/>
    </row>
    <row r="563" spans="1:11" ht="15">
      <c r="A563" s="179"/>
      <c r="B563" s="127" t="s">
        <v>595</v>
      </c>
      <c r="C563" s="127"/>
      <c r="D563" s="21">
        <v>547</v>
      </c>
      <c r="E563" s="191" t="s">
        <v>596</v>
      </c>
      <c r="F563" s="29">
        <f>+F564+F565</f>
        <v>1140</v>
      </c>
      <c r="G563" s="29">
        <f>+G564+G565</f>
        <v>290</v>
      </c>
      <c r="H563" s="29">
        <f>+H564+H565</f>
        <v>250</v>
      </c>
      <c r="I563" s="29">
        <f>+I564+I565</f>
        <v>275</v>
      </c>
      <c r="J563" s="29">
        <f>+J564+J565</f>
        <v>325</v>
      </c>
      <c r="K563" s="10"/>
    </row>
    <row r="564" spans="1:11" ht="15">
      <c r="A564" s="179"/>
      <c r="B564" s="127"/>
      <c r="C564" s="127" t="s">
        <v>597</v>
      </c>
      <c r="D564" s="21">
        <v>548</v>
      </c>
      <c r="E564" s="191" t="s">
        <v>598</v>
      </c>
      <c r="F564" s="29">
        <f>SUM(G564:J564)</f>
        <v>1140</v>
      </c>
      <c r="G564" s="29">
        <v>290</v>
      </c>
      <c r="H564" s="29">
        <v>250</v>
      </c>
      <c r="I564" s="29">
        <v>275</v>
      </c>
      <c r="J564" s="33">
        <v>325</v>
      </c>
      <c r="K564" s="10"/>
    </row>
    <row r="565" spans="1:11" ht="15">
      <c r="A565" s="179"/>
      <c r="B565" s="127"/>
      <c r="C565" s="127" t="s">
        <v>599</v>
      </c>
      <c r="D565" s="21">
        <v>549</v>
      </c>
      <c r="E565" s="191" t="s">
        <v>600</v>
      </c>
      <c r="F565" s="29">
        <f>SUM(G565:J565)</f>
        <v>0</v>
      </c>
      <c r="G565" s="29"/>
      <c r="H565" s="29"/>
      <c r="I565" s="29"/>
      <c r="J565" s="33"/>
      <c r="K565" s="10"/>
    </row>
    <row r="566" spans="1:11" ht="15">
      <c r="A566" s="179"/>
      <c r="B566" s="127" t="s">
        <v>601</v>
      </c>
      <c r="C566" s="127"/>
      <c r="D566" s="21">
        <v>550</v>
      </c>
      <c r="E566" s="191" t="s">
        <v>602</v>
      </c>
      <c r="F566" s="29">
        <f>SUM(G566:J566)</f>
        <v>0</v>
      </c>
      <c r="G566" s="29"/>
      <c r="H566" s="29"/>
      <c r="I566" s="29"/>
      <c r="J566" s="33"/>
      <c r="K566" s="10"/>
    </row>
    <row r="567" spans="1:11" ht="15">
      <c r="A567" s="175"/>
      <c r="B567" s="176"/>
      <c r="C567" s="176"/>
      <c r="D567" s="21">
        <v>551</v>
      </c>
      <c r="E567" s="22"/>
      <c r="F567" s="29"/>
      <c r="G567" s="29"/>
      <c r="H567" s="29"/>
      <c r="I567" s="29"/>
      <c r="J567" s="33"/>
      <c r="K567" s="10"/>
    </row>
    <row r="568" spans="1:11" ht="15.75">
      <c r="A568" s="136" t="s">
        <v>603</v>
      </c>
      <c r="B568" s="192"/>
      <c r="C568" s="193"/>
      <c r="D568" s="103">
        <v>552</v>
      </c>
      <c r="E568" s="104" t="s">
        <v>604</v>
      </c>
      <c r="F568" s="23">
        <f>+F569+F595+F625+F644+F682</f>
        <v>7823</v>
      </c>
      <c r="G568" s="23">
        <f>+G569+G595+G625+G644+G682</f>
        <v>8114</v>
      </c>
      <c r="H568" s="23">
        <f>+H569+H595+H625+H644+H682</f>
        <v>6687</v>
      </c>
      <c r="I568" s="23">
        <f>+I569+I595+I625+I644+I682</f>
        <v>4806</v>
      </c>
      <c r="J568" s="23">
        <f>+J569+J595+J625+J644+J682</f>
        <v>4399</v>
      </c>
      <c r="K568" s="10"/>
    </row>
    <row r="569" spans="1:11" ht="15.75">
      <c r="A569" s="151" t="s">
        <v>605</v>
      </c>
      <c r="B569" s="187"/>
      <c r="C569" s="183"/>
      <c r="D569" s="108">
        <v>553</v>
      </c>
      <c r="E569" s="109" t="s">
        <v>606</v>
      </c>
      <c r="F569" s="130">
        <f>F570+F577</f>
        <v>50</v>
      </c>
      <c r="G569" s="130">
        <f>G570+G577</f>
        <v>13</v>
      </c>
      <c r="H569" s="130">
        <f>H570+H577</f>
        <v>12</v>
      </c>
      <c r="I569" s="130">
        <f>I570+I577</f>
        <v>12</v>
      </c>
      <c r="J569" s="130">
        <f>J570+J577</f>
        <v>13</v>
      </c>
      <c r="K569" s="10"/>
    </row>
    <row r="570" spans="1:11" ht="15">
      <c r="A570" s="111" t="s">
        <v>544</v>
      </c>
      <c r="B570" s="101"/>
      <c r="C570" s="101"/>
      <c r="D570" s="21">
        <v>554</v>
      </c>
      <c r="E570" s="22" t="s">
        <v>268</v>
      </c>
      <c r="F570" s="29">
        <f>F571+F572+F573</f>
        <v>50</v>
      </c>
      <c r="G570" s="29">
        <f>G571+G572+G573</f>
        <v>13</v>
      </c>
      <c r="H570" s="29">
        <f>H571+H572+H573</f>
        <v>12</v>
      </c>
      <c r="I570" s="29">
        <f>I571+I572+I573</f>
        <v>12</v>
      </c>
      <c r="J570" s="29">
        <f>J571+J572+J573</f>
        <v>13</v>
      </c>
      <c r="K570" s="10"/>
    </row>
    <row r="571" spans="1:11" ht="15">
      <c r="A571" s="39" t="s">
        <v>384</v>
      </c>
      <c r="B571" s="114"/>
      <c r="C571" s="114"/>
      <c r="D571" s="21">
        <v>555</v>
      </c>
      <c r="E571" s="22">
        <v>10</v>
      </c>
      <c r="F571" s="29"/>
      <c r="G571" s="29"/>
      <c r="H571" s="29"/>
      <c r="I571" s="29"/>
      <c r="J571" s="33"/>
      <c r="K571" s="10"/>
    </row>
    <row r="572" spans="1:11" ht="15">
      <c r="A572" s="32" t="s">
        <v>385</v>
      </c>
      <c r="B572" s="114"/>
      <c r="C572" s="114"/>
      <c r="D572" s="21">
        <v>556</v>
      </c>
      <c r="E572" s="22">
        <v>20</v>
      </c>
      <c r="F572" s="29">
        <f>SUM(G572:J572)</f>
        <v>50</v>
      </c>
      <c r="G572" s="29">
        <v>13</v>
      </c>
      <c r="H572" s="29">
        <v>12</v>
      </c>
      <c r="I572" s="29">
        <v>12</v>
      </c>
      <c r="J572" s="33">
        <v>13</v>
      </c>
      <c r="K572" s="10"/>
    </row>
    <row r="573" spans="1:11" ht="15">
      <c r="A573" s="76" t="s">
        <v>306</v>
      </c>
      <c r="B573" s="77"/>
      <c r="C573" s="162"/>
      <c r="D573" s="21">
        <v>557</v>
      </c>
      <c r="E573" s="22" t="s">
        <v>453</v>
      </c>
      <c r="F573" s="29">
        <f>+F574</f>
        <v>0</v>
      </c>
      <c r="G573" s="29">
        <f>+G574</f>
        <v>0</v>
      </c>
      <c r="H573" s="29">
        <f>+H574</f>
        <v>0</v>
      </c>
      <c r="I573" s="29">
        <f>+I574</f>
        <v>0</v>
      </c>
      <c r="J573" s="29">
        <f>+J574</f>
        <v>0</v>
      </c>
      <c r="K573" s="10"/>
    </row>
    <row r="574" spans="1:11" ht="15">
      <c r="A574" s="95"/>
      <c r="B574" s="77" t="s">
        <v>307</v>
      </c>
      <c r="C574" s="163"/>
      <c r="D574" s="21">
        <v>558</v>
      </c>
      <c r="E574" s="22" t="s">
        <v>308</v>
      </c>
      <c r="F574" s="29">
        <f>+F575+F576</f>
        <v>0</v>
      </c>
      <c r="G574" s="29">
        <f>+G575+G576</f>
        <v>0</v>
      </c>
      <c r="H574" s="29">
        <f>+H575+H576</f>
        <v>0</v>
      </c>
      <c r="I574" s="29">
        <f>+I575+I576</f>
        <v>0</v>
      </c>
      <c r="J574" s="29">
        <f>+J575+J576</f>
        <v>0</v>
      </c>
      <c r="K574" s="10"/>
    </row>
    <row r="575" spans="1:11" ht="15">
      <c r="A575" s="76"/>
      <c r="B575" s="31"/>
      <c r="C575" s="40" t="s">
        <v>607</v>
      </c>
      <c r="D575" s="21">
        <v>559</v>
      </c>
      <c r="E575" s="22" t="s">
        <v>316</v>
      </c>
      <c r="F575" s="29"/>
      <c r="G575" s="29"/>
      <c r="H575" s="29"/>
      <c r="I575" s="29"/>
      <c r="J575" s="33"/>
      <c r="K575" s="10"/>
    </row>
    <row r="576" spans="1:11" ht="15">
      <c r="A576" s="95"/>
      <c r="B576" s="31"/>
      <c r="C576" s="117" t="s">
        <v>319</v>
      </c>
      <c r="D576" s="21">
        <v>560</v>
      </c>
      <c r="E576" s="22" t="s">
        <v>320</v>
      </c>
      <c r="F576" s="29"/>
      <c r="G576" s="29"/>
      <c r="H576" s="29"/>
      <c r="I576" s="29"/>
      <c r="J576" s="33"/>
      <c r="K576" s="10"/>
    </row>
    <row r="577" spans="1:11" ht="15">
      <c r="A577" s="91" t="s">
        <v>546</v>
      </c>
      <c r="B577" s="101"/>
      <c r="C577" s="181"/>
      <c r="D577" s="21">
        <v>561</v>
      </c>
      <c r="E577" s="22">
        <v>70</v>
      </c>
      <c r="F577" s="29">
        <f>+F578+F585</f>
        <v>0</v>
      </c>
      <c r="G577" s="29">
        <f>+G578+G585</f>
        <v>0</v>
      </c>
      <c r="H577" s="29">
        <f>+H578+H585</f>
        <v>0</v>
      </c>
      <c r="I577" s="29">
        <f>+I578+I585</f>
        <v>0</v>
      </c>
      <c r="J577" s="29">
        <f>+J578+J585</f>
        <v>0</v>
      </c>
      <c r="K577" s="10"/>
    </row>
    <row r="578" spans="1:11" ht="15">
      <c r="A578" s="76" t="s">
        <v>342</v>
      </c>
      <c r="B578" s="54"/>
      <c r="C578" s="101"/>
      <c r="D578" s="21">
        <v>562</v>
      </c>
      <c r="E578" s="22">
        <v>71</v>
      </c>
      <c r="F578" s="29">
        <f>+F579+F584</f>
        <v>0</v>
      </c>
      <c r="G578" s="29">
        <f>+G579+G584</f>
        <v>0</v>
      </c>
      <c r="H578" s="29">
        <f>+H579+H584</f>
        <v>0</v>
      </c>
      <c r="I578" s="29">
        <f>+I579+I584</f>
        <v>0</v>
      </c>
      <c r="J578" s="29">
        <f>+J579+J584</f>
        <v>0</v>
      </c>
      <c r="K578" s="10"/>
    </row>
    <row r="579" spans="1:11" ht="15">
      <c r="A579" s="95"/>
      <c r="B579" s="77" t="s">
        <v>509</v>
      </c>
      <c r="C579" s="101"/>
      <c r="D579" s="21">
        <v>563</v>
      </c>
      <c r="E579" s="22" t="s">
        <v>344</v>
      </c>
      <c r="F579" s="29">
        <f>SUM(F580:F583)</f>
        <v>0</v>
      </c>
      <c r="G579" s="29">
        <f>SUM(G580:G583)</f>
        <v>0</v>
      </c>
      <c r="H579" s="29">
        <f>SUM(H580:H583)</f>
        <v>0</v>
      </c>
      <c r="I579" s="29">
        <f>SUM(I580:I583)</f>
        <v>0</v>
      </c>
      <c r="J579" s="29">
        <f>SUM(J580:J583)</f>
        <v>0</v>
      </c>
      <c r="K579" s="10"/>
    </row>
    <row r="580" spans="1:11" ht="15">
      <c r="A580" s="95"/>
      <c r="B580" s="77"/>
      <c r="C580" s="93" t="s">
        <v>345</v>
      </c>
      <c r="D580" s="21">
        <v>564</v>
      </c>
      <c r="E580" s="94" t="s">
        <v>346</v>
      </c>
      <c r="F580" s="29"/>
      <c r="G580" s="29"/>
      <c r="H580" s="29"/>
      <c r="I580" s="29"/>
      <c r="J580" s="33"/>
      <c r="K580" s="10"/>
    </row>
    <row r="581" spans="1:11" ht="15">
      <c r="A581" s="95"/>
      <c r="B581" s="77"/>
      <c r="C581" s="96" t="s">
        <v>347</v>
      </c>
      <c r="D581" s="21">
        <v>565</v>
      </c>
      <c r="E581" s="94" t="s">
        <v>348</v>
      </c>
      <c r="F581" s="29"/>
      <c r="G581" s="29"/>
      <c r="H581" s="29"/>
      <c r="I581" s="29"/>
      <c r="J581" s="33"/>
      <c r="K581" s="10"/>
    </row>
    <row r="582" spans="1:11" ht="15">
      <c r="A582" s="95"/>
      <c r="B582" s="77"/>
      <c r="C582" s="89" t="s">
        <v>391</v>
      </c>
      <c r="D582" s="21">
        <v>566</v>
      </c>
      <c r="E582" s="94" t="s">
        <v>350</v>
      </c>
      <c r="F582" s="29"/>
      <c r="G582" s="29"/>
      <c r="H582" s="29"/>
      <c r="I582" s="29"/>
      <c r="J582" s="33"/>
      <c r="K582" s="10"/>
    </row>
    <row r="583" spans="1:11" ht="15">
      <c r="A583" s="95"/>
      <c r="B583" s="77"/>
      <c r="C583" s="89" t="s">
        <v>351</v>
      </c>
      <c r="D583" s="21">
        <v>567</v>
      </c>
      <c r="E583" s="97" t="s">
        <v>352</v>
      </c>
      <c r="F583" s="29"/>
      <c r="G583" s="29"/>
      <c r="H583" s="29"/>
      <c r="I583" s="29"/>
      <c r="J583" s="33"/>
      <c r="K583" s="10"/>
    </row>
    <row r="584" spans="1:11" ht="15" customHeight="1">
      <c r="A584" s="95"/>
      <c r="B584" s="226" t="s">
        <v>392</v>
      </c>
      <c r="C584" s="226"/>
      <c r="D584" s="21">
        <v>568</v>
      </c>
      <c r="E584" s="97" t="s">
        <v>354</v>
      </c>
      <c r="F584" s="29"/>
      <c r="G584" s="29"/>
      <c r="H584" s="29"/>
      <c r="I584" s="29"/>
      <c r="J584" s="33"/>
      <c r="K584" s="10"/>
    </row>
    <row r="585" spans="1:11" ht="15">
      <c r="A585" s="119" t="s">
        <v>355</v>
      </c>
      <c r="B585" s="120"/>
      <c r="C585" s="121"/>
      <c r="D585" s="21">
        <v>569</v>
      </c>
      <c r="E585" s="22">
        <v>72</v>
      </c>
      <c r="F585" s="29">
        <f aca="true" t="shared" si="16" ref="F585:J586">+F586</f>
        <v>0</v>
      </c>
      <c r="G585" s="29">
        <f t="shared" si="16"/>
        <v>0</v>
      </c>
      <c r="H585" s="29">
        <f t="shared" si="16"/>
        <v>0</v>
      </c>
      <c r="I585" s="29">
        <f t="shared" si="16"/>
        <v>0</v>
      </c>
      <c r="J585" s="29">
        <f t="shared" si="16"/>
        <v>0</v>
      </c>
      <c r="K585" s="10"/>
    </row>
    <row r="586" spans="1:11" ht="15">
      <c r="A586" s="122"/>
      <c r="B586" s="98" t="s">
        <v>356</v>
      </c>
      <c r="C586" s="121"/>
      <c r="D586" s="21">
        <v>570</v>
      </c>
      <c r="E586" s="22" t="s">
        <v>357</v>
      </c>
      <c r="F586" s="29">
        <f t="shared" si="16"/>
        <v>0</v>
      </c>
      <c r="G586" s="29">
        <f t="shared" si="16"/>
        <v>0</v>
      </c>
      <c r="H586" s="29">
        <f t="shared" si="16"/>
        <v>0</v>
      </c>
      <c r="I586" s="29">
        <f t="shared" si="16"/>
        <v>0</v>
      </c>
      <c r="J586" s="29">
        <f t="shared" si="16"/>
        <v>0</v>
      </c>
      <c r="K586" s="10"/>
    </row>
    <row r="587" spans="1:11" ht="15">
      <c r="A587" s="48"/>
      <c r="B587" s="98"/>
      <c r="C587" s="40" t="s">
        <v>360</v>
      </c>
      <c r="D587" s="21">
        <v>571</v>
      </c>
      <c r="E587" s="22" t="s">
        <v>361</v>
      </c>
      <c r="F587" s="29"/>
      <c r="G587" s="29"/>
      <c r="H587" s="29"/>
      <c r="I587" s="29"/>
      <c r="J587" s="33"/>
      <c r="K587" s="10"/>
    </row>
    <row r="588" spans="1:11" ht="15">
      <c r="A588" s="124" t="s">
        <v>394</v>
      </c>
      <c r="B588" s="125"/>
      <c r="C588" s="125"/>
      <c r="D588" s="21">
        <v>572</v>
      </c>
      <c r="E588" s="22"/>
      <c r="F588" s="29"/>
      <c r="G588" s="29"/>
      <c r="H588" s="29"/>
      <c r="I588" s="29"/>
      <c r="J588" s="33"/>
      <c r="K588" s="10"/>
    </row>
    <row r="589" spans="1:11" ht="15">
      <c r="A589" s="179"/>
      <c r="B589" s="127" t="s">
        <v>608</v>
      </c>
      <c r="C589" s="40"/>
      <c r="D589" s="21">
        <v>573</v>
      </c>
      <c r="E589" s="22" t="s">
        <v>609</v>
      </c>
      <c r="F589" s="29">
        <f>F590+F591+F592+F593</f>
        <v>50</v>
      </c>
      <c r="G589" s="29">
        <f>G590+G591+G592+G593</f>
        <v>13</v>
      </c>
      <c r="H589" s="29">
        <f>H590+H591+H592+H593</f>
        <v>12</v>
      </c>
      <c r="I589" s="29">
        <f>I590+I591+I592+I593</f>
        <v>12</v>
      </c>
      <c r="J589" s="29">
        <f>J590+J591+J592+J593</f>
        <v>13</v>
      </c>
      <c r="K589" s="10"/>
    </row>
    <row r="590" spans="1:11" ht="15">
      <c r="A590" s="179"/>
      <c r="B590" s="159"/>
      <c r="C590" s="127" t="s">
        <v>610</v>
      </c>
      <c r="D590" s="21">
        <v>574</v>
      </c>
      <c r="E590" s="22" t="s">
        <v>611</v>
      </c>
      <c r="F590" s="29">
        <f>SUM(G590:J590)</f>
        <v>50</v>
      </c>
      <c r="G590" s="29">
        <f>+G570</f>
        <v>13</v>
      </c>
      <c r="H590" s="29">
        <f>+H570</f>
        <v>12</v>
      </c>
      <c r="I590" s="29">
        <f>+I570</f>
        <v>12</v>
      </c>
      <c r="J590" s="29">
        <f>+J570</f>
        <v>13</v>
      </c>
      <c r="K590" s="10"/>
    </row>
    <row r="591" spans="1:11" ht="15">
      <c r="A591" s="179"/>
      <c r="B591" s="159"/>
      <c r="C591" s="127" t="s">
        <v>612</v>
      </c>
      <c r="D591" s="21">
        <v>575</v>
      </c>
      <c r="E591" s="22" t="s">
        <v>613</v>
      </c>
      <c r="F591" s="29"/>
      <c r="G591" s="29"/>
      <c r="H591" s="29"/>
      <c r="I591" s="29"/>
      <c r="J591" s="33"/>
      <c r="K591" s="10"/>
    </row>
    <row r="592" spans="1:11" ht="15">
      <c r="A592" s="179"/>
      <c r="B592" s="159"/>
      <c r="C592" s="127" t="s">
        <v>614</v>
      </c>
      <c r="D592" s="21">
        <v>576</v>
      </c>
      <c r="E592" s="22" t="s">
        <v>615</v>
      </c>
      <c r="F592" s="29"/>
      <c r="G592" s="29"/>
      <c r="H592" s="29"/>
      <c r="I592" s="29"/>
      <c r="J592" s="33"/>
      <c r="K592" s="10"/>
    </row>
    <row r="593" spans="1:11" ht="15">
      <c r="A593" s="179"/>
      <c r="B593" s="159"/>
      <c r="C593" s="40" t="s">
        <v>616</v>
      </c>
      <c r="D593" s="21">
        <v>577</v>
      </c>
      <c r="E593" s="22" t="s">
        <v>617</v>
      </c>
      <c r="F593" s="29">
        <f>SUM(G593:J593)</f>
        <v>0</v>
      </c>
      <c r="G593" s="29"/>
      <c r="H593" s="29"/>
      <c r="I593" s="29"/>
      <c r="J593" s="33"/>
      <c r="K593" s="10"/>
    </row>
    <row r="594" spans="1:11" ht="15">
      <c r="A594" s="194"/>
      <c r="B594" s="195"/>
      <c r="C594" s="195"/>
      <c r="D594" s="103">
        <v>578</v>
      </c>
      <c r="E594" s="22"/>
      <c r="F594" s="29"/>
      <c r="G594" s="29"/>
      <c r="H594" s="29"/>
      <c r="I594" s="29"/>
      <c r="J594" s="33"/>
      <c r="K594" s="10"/>
    </row>
    <row r="595" spans="1:11" ht="15.75">
      <c r="A595" s="151" t="s">
        <v>618</v>
      </c>
      <c r="B595" s="180"/>
      <c r="C595" s="153"/>
      <c r="D595" s="108">
        <v>579</v>
      </c>
      <c r="E595" s="109" t="s">
        <v>372</v>
      </c>
      <c r="F595" s="130">
        <f>+F596</f>
        <v>6040</v>
      </c>
      <c r="G595" s="130">
        <f>+G596+H595+G602+G605</f>
        <v>7725</v>
      </c>
      <c r="H595" s="130">
        <f>+H596+I595+H602+H605</f>
        <v>5825</v>
      </c>
      <c r="I595" s="130">
        <f>+I596+J595+I602+I605</f>
        <v>4733</v>
      </c>
      <c r="J595" s="130">
        <f>+J596+K595+J602+J605</f>
        <v>3940</v>
      </c>
      <c r="K595" s="10"/>
    </row>
    <row r="596" spans="1:11" ht="15">
      <c r="A596" s="111" t="s">
        <v>544</v>
      </c>
      <c r="B596" s="101"/>
      <c r="C596" s="101"/>
      <c r="D596" s="21">
        <v>580</v>
      </c>
      <c r="E596" s="22" t="s">
        <v>268</v>
      </c>
      <c r="F596" s="29">
        <f>SUM(G596:J596)</f>
        <v>6040</v>
      </c>
      <c r="G596" s="29">
        <f>+G599+G602+G605</f>
        <v>1900</v>
      </c>
      <c r="H596" s="29">
        <f>+H599+H602+H605</f>
        <v>1092</v>
      </c>
      <c r="I596" s="29">
        <f>+I599+I602+I605</f>
        <v>793</v>
      </c>
      <c r="J596" s="29">
        <f>+J599+J602+J605</f>
        <v>2255</v>
      </c>
      <c r="K596" s="10"/>
    </row>
    <row r="597" spans="1:11" ht="15">
      <c r="A597" s="39" t="s">
        <v>384</v>
      </c>
      <c r="B597" s="114"/>
      <c r="C597" s="114"/>
      <c r="D597" s="21">
        <v>581</v>
      </c>
      <c r="E597" s="22">
        <v>10</v>
      </c>
      <c r="F597" s="29"/>
      <c r="G597" s="29"/>
      <c r="H597" s="29"/>
      <c r="I597" s="29"/>
      <c r="J597" s="33"/>
      <c r="K597" s="10"/>
    </row>
    <row r="598" spans="1:11" ht="15">
      <c r="A598" s="32" t="s">
        <v>385</v>
      </c>
      <c r="B598" s="114"/>
      <c r="C598" s="114"/>
      <c r="D598" s="21">
        <v>582</v>
      </c>
      <c r="E598" s="22">
        <v>20</v>
      </c>
      <c r="F598" s="29"/>
      <c r="G598" s="29"/>
      <c r="H598" s="29"/>
      <c r="I598" s="29"/>
      <c r="J598" s="33"/>
      <c r="K598" s="10"/>
    </row>
    <row r="599" spans="1:11" ht="15">
      <c r="A599" s="76" t="s">
        <v>279</v>
      </c>
      <c r="B599" s="54"/>
      <c r="C599" s="101"/>
      <c r="D599" s="21">
        <v>583</v>
      </c>
      <c r="E599" s="22" t="s">
        <v>280</v>
      </c>
      <c r="F599" s="29">
        <f aca="true" t="shared" si="17" ref="F599:F604">SUM(G599:J599)</f>
        <v>4355</v>
      </c>
      <c r="G599" s="29">
        <f>+G600+G601</f>
        <v>1900</v>
      </c>
      <c r="H599" s="29">
        <f>+H600+H601</f>
        <v>1092</v>
      </c>
      <c r="I599" s="29">
        <f>+I600+I601</f>
        <v>793</v>
      </c>
      <c r="J599" s="29">
        <f>+J600+J601</f>
        <v>570</v>
      </c>
      <c r="K599" s="10"/>
    </row>
    <row r="600" spans="1:11" ht="15">
      <c r="A600" s="95"/>
      <c r="B600" s="77" t="s">
        <v>619</v>
      </c>
      <c r="C600" s="146"/>
      <c r="D600" s="21">
        <v>584</v>
      </c>
      <c r="E600" s="22" t="s">
        <v>620</v>
      </c>
      <c r="F600" s="29">
        <f t="shared" si="17"/>
        <v>2200</v>
      </c>
      <c r="G600" s="29">
        <v>600</v>
      </c>
      <c r="H600" s="29">
        <v>600</v>
      </c>
      <c r="I600" s="29">
        <v>500</v>
      </c>
      <c r="J600" s="33">
        <v>500</v>
      </c>
      <c r="K600" s="190"/>
    </row>
    <row r="601" spans="1:11" ht="15">
      <c r="A601" s="95"/>
      <c r="B601" s="77" t="s">
        <v>245</v>
      </c>
      <c r="C601" s="77"/>
      <c r="D601" s="21">
        <v>585</v>
      </c>
      <c r="E601" s="22" t="s">
        <v>282</v>
      </c>
      <c r="F601" s="29">
        <f t="shared" si="17"/>
        <v>2155</v>
      </c>
      <c r="G601" s="29">
        <v>1300</v>
      </c>
      <c r="H601" s="29">
        <v>492</v>
      </c>
      <c r="I601" s="29">
        <v>293</v>
      </c>
      <c r="J601" s="33">
        <v>70</v>
      </c>
      <c r="K601" s="190"/>
    </row>
    <row r="602" spans="1:11" ht="15">
      <c r="A602" s="76" t="s">
        <v>286</v>
      </c>
      <c r="B602" s="116"/>
      <c r="C602" s="101"/>
      <c r="D602" s="21">
        <v>586</v>
      </c>
      <c r="E602" s="22" t="s">
        <v>287</v>
      </c>
      <c r="F602" s="29">
        <f t="shared" si="17"/>
        <v>1685</v>
      </c>
      <c r="G602" s="29"/>
      <c r="H602" s="29"/>
      <c r="I602" s="29"/>
      <c r="J602" s="33">
        <f>+J603</f>
        <v>1685</v>
      </c>
      <c r="K602" s="10"/>
    </row>
    <row r="603" spans="1:11" ht="15">
      <c r="A603" s="95"/>
      <c r="B603" s="77" t="s">
        <v>421</v>
      </c>
      <c r="C603" s="101"/>
      <c r="D603" s="21">
        <v>587</v>
      </c>
      <c r="E603" s="22" t="s">
        <v>289</v>
      </c>
      <c r="F603" s="29">
        <f t="shared" si="17"/>
        <v>1685</v>
      </c>
      <c r="G603" s="29">
        <f>+G604</f>
        <v>0</v>
      </c>
      <c r="H603" s="29">
        <f>+H604</f>
        <v>0</v>
      </c>
      <c r="I603" s="29">
        <f>+I604</f>
        <v>0</v>
      </c>
      <c r="J603" s="29">
        <f>+J604</f>
        <v>1685</v>
      </c>
      <c r="K603" s="10"/>
    </row>
    <row r="604" spans="1:11" ht="15">
      <c r="A604" s="95"/>
      <c r="B604" s="31"/>
      <c r="C604" s="117" t="s">
        <v>386</v>
      </c>
      <c r="D604" s="21">
        <v>588</v>
      </c>
      <c r="E604" s="22" t="s">
        <v>291</v>
      </c>
      <c r="F604" s="29">
        <f t="shared" si="17"/>
        <v>1685</v>
      </c>
      <c r="G604" s="29"/>
      <c r="H604" s="29"/>
      <c r="I604" s="29"/>
      <c r="J604" s="33">
        <v>1685</v>
      </c>
      <c r="K604" s="10"/>
    </row>
    <row r="605" spans="1:11" ht="15">
      <c r="A605" s="76" t="s">
        <v>306</v>
      </c>
      <c r="B605" s="31"/>
      <c r="C605" s="77"/>
      <c r="D605" s="21">
        <v>589</v>
      </c>
      <c r="E605" s="22">
        <v>55</v>
      </c>
      <c r="F605" s="29"/>
      <c r="G605" s="29"/>
      <c r="H605" s="29"/>
      <c r="I605" s="29"/>
      <c r="J605" s="33"/>
      <c r="K605" s="10"/>
    </row>
    <row r="606" spans="1:11" ht="15">
      <c r="A606" s="48"/>
      <c r="B606" s="77" t="s">
        <v>621</v>
      </c>
      <c r="C606" s="77"/>
      <c r="D606" s="21">
        <v>590</v>
      </c>
      <c r="E606" s="22" t="s">
        <v>308</v>
      </c>
      <c r="F606" s="29"/>
      <c r="G606" s="29"/>
      <c r="H606" s="29"/>
      <c r="I606" s="29"/>
      <c r="J606" s="33"/>
      <c r="K606" s="10"/>
    </row>
    <row r="607" spans="1:11" ht="15">
      <c r="A607" s="95"/>
      <c r="B607" s="31"/>
      <c r="C607" s="40" t="s">
        <v>572</v>
      </c>
      <c r="D607" s="21">
        <v>591</v>
      </c>
      <c r="E607" s="22" t="s">
        <v>314</v>
      </c>
      <c r="F607" s="29"/>
      <c r="G607" s="29"/>
      <c r="H607" s="29"/>
      <c r="I607" s="29"/>
      <c r="J607" s="33"/>
      <c r="K607" s="10"/>
    </row>
    <row r="608" spans="1:11" ht="15">
      <c r="A608" s="91" t="s">
        <v>546</v>
      </c>
      <c r="B608" s="101"/>
      <c r="C608" s="181"/>
      <c r="D608" s="21">
        <v>592</v>
      </c>
      <c r="E608" s="22">
        <v>70</v>
      </c>
      <c r="F608" s="29"/>
      <c r="G608" s="29"/>
      <c r="H608" s="29"/>
      <c r="I608" s="29"/>
      <c r="J608" s="33"/>
      <c r="K608" s="10"/>
    </row>
    <row r="609" spans="1:11" ht="15">
      <c r="A609" s="76" t="s">
        <v>342</v>
      </c>
      <c r="B609" s="54"/>
      <c r="C609" s="101"/>
      <c r="D609" s="21">
        <v>593</v>
      </c>
      <c r="E609" s="22">
        <v>71</v>
      </c>
      <c r="F609" s="29"/>
      <c r="G609" s="29"/>
      <c r="H609" s="29"/>
      <c r="I609" s="29"/>
      <c r="J609" s="33"/>
      <c r="K609" s="10"/>
    </row>
    <row r="610" spans="1:11" ht="15">
      <c r="A610" s="95"/>
      <c r="B610" s="77" t="s">
        <v>390</v>
      </c>
      <c r="C610" s="101"/>
      <c r="D610" s="21">
        <v>594</v>
      </c>
      <c r="E610" s="22" t="s">
        <v>344</v>
      </c>
      <c r="F610" s="29"/>
      <c r="G610" s="29"/>
      <c r="H610" s="29"/>
      <c r="I610" s="29"/>
      <c r="J610" s="33"/>
      <c r="K610" s="10"/>
    </row>
    <row r="611" spans="1:11" ht="15">
      <c r="A611" s="95"/>
      <c r="B611" s="77"/>
      <c r="C611" s="93" t="s">
        <v>345</v>
      </c>
      <c r="D611" s="21">
        <v>595</v>
      </c>
      <c r="E611" s="94" t="s">
        <v>346</v>
      </c>
      <c r="F611" s="29"/>
      <c r="G611" s="29"/>
      <c r="H611" s="29"/>
      <c r="I611" s="29"/>
      <c r="J611" s="33"/>
      <c r="K611" s="10"/>
    </row>
    <row r="612" spans="1:11" ht="15">
      <c r="A612" s="95"/>
      <c r="B612" s="77"/>
      <c r="C612" s="96" t="s">
        <v>347</v>
      </c>
      <c r="D612" s="21">
        <v>596</v>
      </c>
      <c r="E612" s="94" t="s">
        <v>348</v>
      </c>
      <c r="F612" s="29"/>
      <c r="G612" s="29"/>
      <c r="H612" s="29"/>
      <c r="I612" s="29"/>
      <c r="J612" s="33"/>
      <c r="K612" s="10"/>
    </row>
    <row r="613" spans="1:11" ht="15">
      <c r="A613" s="95"/>
      <c r="B613" s="77"/>
      <c r="C613" s="89" t="s">
        <v>391</v>
      </c>
      <c r="D613" s="21">
        <v>597</v>
      </c>
      <c r="E613" s="94" t="s">
        <v>350</v>
      </c>
      <c r="F613" s="29"/>
      <c r="G613" s="29"/>
      <c r="H613" s="29"/>
      <c r="I613" s="29"/>
      <c r="J613" s="33"/>
      <c r="K613" s="10"/>
    </row>
    <row r="614" spans="1:11" ht="15">
      <c r="A614" s="95"/>
      <c r="B614" s="77"/>
      <c r="C614" s="89" t="s">
        <v>622</v>
      </c>
      <c r="D614" s="21">
        <v>598</v>
      </c>
      <c r="E614" s="97" t="s">
        <v>352</v>
      </c>
      <c r="F614" s="29"/>
      <c r="G614" s="29"/>
      <c r="H614" s="29"/>
      <c r="I614" s="29"/>
      <c r="J614" s="33"/>
      <c r="K614" s="10"/>
    </row>
    <row r="615" spans="1:11" ht="15" customHeight="1">
      <c r="A615" s="95"/>
      <c r="B615" s="226" t="s">
        <v>392</v>
      </c>
      <c r="C615" s="226"/>
      <c r="D615" s="21">
        <v>599</v>
      </c>
      <c r="E615" s="97" t="s">
        <v>354</v>
      </c>
      <c r="F615" s="29"/>
      <c r="G615" s="29"/>
      <c r="H615" s="29"/>
      <c r="I615" s="29"/>
      <c r="J615" s="33"/>
      <c r="K615" s="10"/>
    </row>
    <row r="616" spans="1:11" ht="15">
      <c r="A616" s="91" t="s">
        <v>362</v>
      </c>
      <c r="B616" s="31"/>
      <c r="C616" s="40"/>
      <c r="D616" s="21">
        <v>600</v>
      </c>
      <c r="E616" s="22">
        <v>79</v>
      </c>
      <c r="F616" s="29"/>
      <c r="G616" s="29"/>
      <c r="H616" s="29"/>
      <c r="I616" s="29"/>
      <c r="J616" s="33"/>
      <c r="K616" s="10"/>
    </row>
    <row r="617" spans="1:11" ht="15">
      <c r="A617" s="32" t="s">
        <v>403</v>
      </c>
      <c r="B617" s="77"/>
      <c r="C617" s="40"/>
      <c r="D617" s="21">
        <v>601</v>
      </c>
      <c r="E617" s="22">
        <v>81</v>
      </c>
      <c r="F617" s="29"/>
      <c r="G617" s="29"/>
      <c r="H617" s="29"/>
      <c r="I617" s="29"/>
      <c r="J617" s="33"/>
      <c r="K617" s="10"/>
    </row>
    <row r="618" spans="1:11" ht="15">
      <c r="A618" s="48"/>
      <c r="B618" s="81" t="s">
        <v>369</v>
      </c>
      <c r="C618" s="40"/>
      <c r="D618" s="21">
        <v>602</v>
      </c>
      <c r="E618" s="22" t="s">
        <v>370</v>
      </c>
      <c r="F618" s="29"/>
      <c r="G618" s="29"/>
      <c r="H618" s="29"/>
      <c r="I618" s="29"/>
      <c r="J618" s="33"/>
      <c r="K618" s="10"/>
    </row>
    <row r="619" spans="1:11" ht="15">
      <c r="A619" s="48"/>
      <c r="B619" s="81" t="s">
        <v>371</v>
      </c>
      <c r="C619" s="40"/>
      <c r="D619" s="21">
        <v>603</v>
      </c>
      <c r="E619" s="22" t="s">
        <v>372</v>
      </c>
      <c r="F619" s="29"/>
      <c r="G619" s="29"/>
      <c r="H619" s="29"/>
      <c r="I619" s="29"/>
      <c r="J619" s="33"/>
      <c r="K619" s="10"/>
    </row>
    <row r="620" spans="1:11" ht="15">
      <c r="A620" s="124" t="s">
        <v>394</v>
      </c>
      <c r="B620" s="125"/>
      <c r="C620" s="125"/>
      <c r="D620" s="21">
        <v>604</v>
      </c>
      <c r="E620" s="22"/>
      <c r="F620" s="29"/>
      <c r="G620" s="29"/>
      <c r="H620" s="29"/>
      <c r="I620" s="29"/>
      <c r="J620" s="33"/>
      <c r="K620" s="10"/>
    </row>
    <row r="621" spans="1:11" ht="15">
      <c r="A621" s="136"/>
      <c r="B621" s="127" t="s">
        <v>623</v>
      </c>
      <c r="C621" s="40"/>
      <c r="D621" s="21">
        <v>605</v>
      </c>
      <c r="E621" s="22" t="s">
        <v>624</v>
      </c>
      <c r="F621" s="29">
        <f>SUM(G621:J621)</f>
        <v>6040</v>
      </c>
      <c r="G621" s="29">
        <f>+G596</f>
        <v>1900</v>
      </c>
      <c r="H621" s="29">
        <f>+H596</f>
        <v>1092</v>
      </c>
      <c r="I621" s="29">
        <f>+I596</f>
        <v>793</v>
      </c>
      <c r="J621" s="29">
        <f>+J596</f>
        <v>2255</v>
      </c>
      <c r="K621" s="10"/>
    </row>
    <row r="622" spans="1:11" ht="15">
      <c r="A622" s="136"/>
      <c r="B622" s="127" t="s">
        <v>625</v>
      </c>
      <c r="C622" s="40"/>
      <c r="D622" s="21">
        <v>606</v>
      </c>
      <c r="E622" s="22" t="s">
        <v>626</v>
      </c>
      <c r="F622" s="29"/>
      <c r="G622" s="29"/>
      <c r="H622" s="29"/>
      <c r="I622" s="29"/>
      <c r="J622" s="33"/>
      <c r="K622" s="10"/>
    </row>
    <row r="623" spans="1:11" ht="15">
      <c r="A623" s="136"/>
      <c r="B623" s="40" t="s">
        <v>627</v>
      </c>
      <c r="C623" s="40"/>
      <c r="D623" s="21">
        <v>607</v>
      </c>
      <c r="E623" s="22" t="s">
        <v>628</v>
      </c>
      <c r="F623" s="29"/>
      <c r="G623" s="29"/>
      <c r="H623" s="29"/>
      <c r="I623" s="29"/>
      <c r="J623" s="33"/>
      <c r="K623" s="10"/>
    </row>
    <row r="624" spans="1:11" ht="15">
      <c r="A624" s="124"/>
      <c r="B624" s="125"/>
      <c r="C624" s="125"/>
      <c r="D624" s="103">
        <v>608</v>
      </c>
      <c r="E624" s="22"/>
      <c r="F624" s="29"/>
      <c r="G624" s="29"/>
      <c r="H624" s="29"/>
      <c r="I624" s="29"/>
      <c r="J624" s="33"/>
      <c r="K624" s="10"/>
    </row>
    <row r="625" spans="1:11" ht="15.75">
      <c r="A625" s="196" t="s">
        <v>629</v>
      </c>
      <c r="B625" s="177"/>
      <c r="C625" s="180"/>
      <c r="D625" s="108">
        <v>609</v>
      </c>
      <c r="E625" s="109" t="s">
        <v>630</v>
      </c>
      <c r="F625" s="130">
        <f>F626</f>
        <v>82</v>
      </c>
      <c r="G625" s="130">
        <f>G626</f>
        <v>21</v>
      </c>
      <c r="H625" s="130">
        <f>H626</f>
        <v>20</v>
      </c>
      <c r="I625" s="130">
        <f>I626</f>
        <v>21</v>
      </c>
      <c r="J625" s="143">
        <f>J626</f>
        <v>20</v>
      </c>
      <c r="K625" s="10"/>
    </row>
    <row r="626" spans="1:11" ht="15">
      <c r="A626" s="111" t="s">
        <v>544</v>
      </c>
      <c r="B626" s="101"/>
      <c r="C626" s="101"/>
      <c r="D626" s="21">
        <v>610</v>
      </c>
      <c r="E626" s="22" t="s">
        <v>268</v>
      </c>
      <c r="F626" s="29">
        <f>F627+F628</f>
        <v>82</v>
      </c>
      <c r="G626" s="29">
        <f>G627+G628</f>
        <v>21</v>
      </c>
      <c r="H626" s="29">
        <f>H627+H628</f>
        <v>20</v>
      </c>
      <c r="I626" s="29">
        <f>I627+I628</f>
        <v>21</v>
      </c>
      <c r="J626" s="33">
        <f>J627+J628</f>
        <v>20</v>
      </c>
      <c r="K626" s="10"/>
    </row>
    <row r="627" spans="1:11" ht="15">
      <c r="A627" s="39" t="s">
        <v>384</v>
      </c>
      <c r="B627" s="114"/>
      <c r="C627" s="114"/>
      <c r="D627" s="21">
        <v>611</v>
      </c>
      <c r="E627" s="22">
        <v>10</v>
      </c>
      <c r="F627" s="29">
        <f>SUM(G627:J627)</f>
        <v>66</v>
      </c>
      <c r="G627" s="29">
        <v>17</v>
      </c>
      <c r="H627" s="29">
        <v>16</v>
      </c>
      <c r="I627" s="29">
        <v>17</v>
      </c>
      <c r="J627" s="33">
        <v>16</v>
      </c>
      <c r="K627" s="10"/>
    </row>
    <row r="628" spans="1:11" ht="15">
      <c r="A628" s="32" t="s">
        <v>385</v>
      </c>
      <c r="B628" s="114"/>
      <c r="C628" s="114"/>
      <c r="D628" s="21">
        <v>612</v>
      </c>
      <c r="E628" s="22">
        <v>20</v>
      </c>
      <c r="F628" s="29">
        <f>SUM(G628:J628)</f>
        <v>16</v>
      </c>
      <c r="G628" s="29">
        <v>4</v>
      </c>
      <c r="H628" s="29">
        <v>4</v>
      </c>
      <c r="I628" s="29">
        <v>4</v>
      </c>
      <c r="J628" s="33">
        <v>4</v>
      </c>
      <c r="K628" s="10"/>
    </row>
    <row r="629" spans="1:11" ht="15">
      <c r="A629" s="76" t="s">
        <v>506</v>
      </c>
      <c r="B629" s="116"/>
      <c r="C629" s="101"/>
      <c r="D629" s="21">
        <v>613</v>
      </c>
      <c r="E629" s="22" t="s">
        <v>287</v>
      </c>
      <c r="F629" s="29"/>
      <c r="G629" s="29"/>
      <c r="H629" s="29"/>
      <c r="I629" s="29"/>
      <c r="J629" s="33"/>
      <c r="K629" s="10"/>
    </row>
    <row r="630" spans="1:11" ht="15">
      <c r="A630" s="95"/>
      <c r="B630" s="77" t="s">
        <v>288</v>
      </c>
      <c r="C630" s="101"/>
      <c r="D630" s="21">
        <v>614</v>
      </c>
      <c r="E630" s="22" t="s">
        <v>289</v>
      </c>
      <c r="F630" s="29"/>
      <c r="G630" s="29"/>
      <c r="H630" s="29"/>
      <c r="I630" s="29"/>
      <c r="J630" s="33"/>
      <c r="K630" s="10"/>
    </row>
    <row r="631" spans="1:11" ht="15">
      <c r="A631" s="95"/>
      <c r="B631" s="31"/>
      <c r="C631" s="117" t="s">
        <v>386</v>
      </c>
      <c r="D631" s="21">
        <v>615</v>
      </c>
      <c r="E631" s="22" t="s">
        <v>291</v>
      </c>
      <c r="F631" s="29"/>
      <c r="G631" s="29"/>
      <c r="H631" s="29"/>
      <c r="I631" s="29"/>
      <c r="J631" s="33"/>
      <c r="K631" s="10"/>
    </row>
    <row r="632" spans="1:11" ht="15">
      <c r="A632" s="91" t="s">
        <v>546</v>
      </c>
      <c r="B632" s="101"/>
      <c r="C632" s="181"/>
      <c r="D632" s="21">
        <v>616</v>
      </c>
      <c r="E632" s="22">
        <v>70</v>
      </c>
      <c r="F632" s="29"/>
      <c r="G632" s="29"/>
      <c r="H632" s="29"/>
      <c r="I632" s="29"/>
      <c r="J632" s="33"/>
      <c r="K632" s="10"/>
    </row>
    <row r="633" spans="1:11" ht="15">
      <c r="A633" s="76" t="s">
        <v>342</v>
      </c>
      <c r="B633" s="54"/>
      <c r="C633" s="101"/>
      <c r="D633" s="21">
        <v>617</v>
      </c>
      <c r="E633" s="22">
        <v>71</v>
      </c>
      <c r="F633" s="29"/>
      <c r="G633" s="29"/>
      <c r="H633" s="29"/>
      <c r="I633" s="29"/>
      <c r="J633" s="33"/>
      <c r="K633" s="10"/>
    </row>
    <row r="634" spans="1:11" ht="15">
      <c r="A634" s="95"/>
      <c r="B634" s="77" t="s">
        <v>509</v>
      </c>
      <c r="C634" s="101"/>
      <c r="D634" s="21">
        <v>618</v>
      </c>
      <c r="E634" s="22" t="s">
        <v>344</v>
      </c>
      <c r="F634" s="29"/>
      <c r="G634" s="29"/>
      <c r="H634" s="29"/>
      <c r="I634" s="29"/>
      <c r="J634" s="33"/>
      <c r="K634" s="10"/>
    </row>
    <row r="635" spans="1:11" ht="15">
      <c r="A635" s="95"/>
      <c r="B635" s="77"/>
      <c r="C635" s="93" t="s">
        <v>345</v>
      </c>
      <c r="D635" s="21">
        <v>619</v>
      </c>
      <c r="E635" s="94" t="s">
        <v>346</v>
      </c>
      <c r="F635" s="29"/>
      <c r="G635" s="29"/>
      <c r="H635" s="29"/>
      <c r="I635" s="29"/>
      <c r="J635" s="33"/>
      <c r="K635" s="10"/>
    </row>
    <row r="636" spans="1:11" ht="15">
      <c r="A636" s="95"/>
      <c r="B636" s="77"/>
      <c r="C636" s="96" t="s">
        <v>347</v>
      </c>
      <c r="D636" s="21">
        <v>620</v>
      </c>
      <c r="E636" s="94" t="s">
        <v>348</v>
      </c>
      <c r="F636" s="29"/>
      <c r="G636" s="29"/>
      <c r="H636" s="29"/>
      <c r="I636" s="29"/>
      <c r="J636" s="33"/>
      <c r="K636" s="10"/>
    </row>
    <row r="637" spans="1:11" ht="15">
      <c r="A637" s="95"/>
      <c r="B637" s="77"/>
      <c r="C637" s="89" t="s">
        <v>391</v>
      </c>
      <c r="D637" s="21">
        <v>621</v>
      </c>
      <c r="E637" s="94" t="s">
        <v>350</v>
      </c>
      <c r="F637" s="29"/>
      <c r="G637" s="29"/>
      <c r="H637" s="29"/>
      <c r="I637" s="29"/>
      <c r="J637" s="33"/>
      <c r="K637" s="10"/>
    </row>
    <row r="638" spans="1:11" ht="15">
      <c r="A638" s="95"/>
      <c r="B638" s="77"/>
      <c r="C638" s="89" t="s">
        <v>351</v>
      </c>
      <c r="D638" s="21">
        <v>622</v>
      </c>
      <c r="E638" s="97" t="s">
        <v>352</v>
      </c>
      <c r="F638" s="29"/>
      <c r="G638" s="29"/>
      <c r="H638" s="29"/>
      <c r="I638" s="29"/>
      <c r="J638" s="33"/>
      <c r="K638" s="10"/>
    </row>
    <row r="639" spans="1:11" ht="15" customHeight="1">
      <c r="A639" s="95"/>
      <c r="B639" s="226" t="s">
        <v>392</v>
      </c>
      <c r="C639" s="226"/>
      <c r="D639" s="21">
        <v>623</v>
      </c>
      <c r="E639" s="97" t="s">
        <v>354</v>
      </c>
      <c r="F639" s="29"/>
      <c r="G639" s="29"/>
      <c r="H639" s="29"/>
      <c r="I639" s="29"/>
      <c r="J639" s="33"/>
      <c r="K639" s="10"/>
    </row>
    <row r="640" spans="1:11" ht="15">
      <c r="A640" s="124" t="s">
        <v>394</v>
      </c>
      <c r="B640" s="125"/>
      <c r="C640" s="125"/>
      <c r="D640" s="21">
        <v>624</v>
      </c>
      <c r="E640" s="22"/>
      <c r="F640" s="29"/>
      <c r="G640" s="29"/>
      <c r="H640" s="29"/>
      <c r="I640" s="29"/>
      <c r="J640" s="33"/>
      <c r="K640" s="10"/>
    </row>
    <row r="641" spans="1:11" ht="15">
      <c r="A641" s="179"/>
      <c r="B641" s="40" t="s">
        <v>631</v>
      </c>
      <c r="C641" s="193"/>
      <c r="D641" s="21">
        <v>625</v>
      </c>
      <c r="E641" s="22" t="s">
        <v>632</v>
      </c>
      <c r="F641" s="29">
        <f>F625</f>
        <v>82</v>
      </c>
      <c r="G641" s="29">
        <f>G625</f>
        <v>21</v>
      </c>
      <c r="H641" s="29">
        <f>H625</f>
        <v>20</v>
      </c>
      <c r="I641" s="29">
        <f>I625</f>
        <v>21</v>
      </c>
      <c r="J641" s="33">
        <f>J625</f>
        <v>20</v>
      </c>
      <c r="K641" s="10"/>
    </row>
    <row r="642" spans="1:11" ht="15">
      <c r="A642" s="179"/>
      <c r="B642" s="40"/>
      <c r="C642" s="40" t="s">
        <v>633</v>
      </c>
      <c r="D642" s="21">
        <v>626</v>
      </c>
      <c r="E642" s="97" t="s">
        <v>634</v>
      </c>
      <c r="F642" s="29">
        <f>F641</f>
        <v>82</v>
      </c>
      <c r="G642" s="29">
        <f>G641</f>
        <v>21</v>
      </c>
      <c r="H642" s="29">
        <f>H641</f>
        <v>20</v>
      </c>
      <c r="I642" s="29">
        <f>I641</f>
        <v>21</v>
      </c>
      <c r="J642" s="33">
        <f>J641</f>
        <v>20</v>
      </c>
      <c r="K642" s="10"/>
    </row>
    <row r="643" spans="1:11" ht="15">
      <c r="A643" s="175"/>
      <c r="B643" s="176"/>
      <c r="C643" s="176"/>
      <c r="D643" s="103">
        <v>627</v>
      </c>
      <c r="E643" s="22"/>
      <c r="F643" s="29"/>
      <c r="G643" s="29"/>
      <c r="H643" s="29"/>
      <c r="I643" s="29"/>
      <c r="J643" s="33"/>
      <c r="K643" s="10"/>
    </row>
    <row r="644" spans="1:11" ht="15.75">
      <c r="A644" s="151" t="s">
        <v>635</v>
      </c>
      <c r="B644" s="177"/>
      <c r="C644" s="180"/>
      <c r="D644" s="108">
        <v>628</v>
      </c>
      <c r="E644" s="109" t="s">
        <v>636</v>
      </c>
      <c r="F644" s="130">
        <f>F645+F657</f>
        <v>1651</v>
      </c>
      <c r="G644" s="130">
        <f>G645+G657</f>
        <v>355</v>
      </c>
      <c r="H644" s="130">
        <f>H645+H657</f>
        <v>830</v>
      </c>
      <c r="I644" s="130">
        <f>I645+I657</f>
        <v>40</v>
      </c>
      <c r="J644" s="143">
        <f>J645+J657</f>
        <v>426</v>
      </c>
      <c r="K644" s="10"/>
    </row>
    <row r="645" spans="1:11" ht="15">
      <c r="A645" s="111" t="s">
        <v>544</v>
      </c>
      <c r="B645" s="101"/>
      <c r="C645" s="101"/>
      <c r="D645" s="21">
        <v>629</v>
      </c>
      <c r="E645" s="22" t="s">
        <v>268</v>
      </c>
      <c r="F645" s="29">
        <f>F646+F647+F648+F650+F653</f>
        <v>1311</v>
      </c>
      <c r="G645" s="29">
        <f>G646+G647+G648+G650+G653</f>
        <v>355</v>
      </c>
      <c r="H645" s="29">
        <f>H646+H647+H648+H650+H653</f>
        <v>390</v>
      </c>
      <c r="I645" s="29">
        <f>I646+I647+I648+I650+I653</f>
        <v>240</v>
      </c>
      <c r="J645" s="29">
        <f>J646+J647+J648+J650+J653</f>
        <v>326</v>
      </c>
      <c r="K645" s="10"/>
    </row>
    <row r="646" spans="1:11" ht="15">
      <c r="A646" s="39" t="s">
        <v>384</v>
      </c>
      <c r="B646" s="114"/>
      <c r="C646" s="114"/>
      <c r="D646" s="21">
        <v>630</v>
      </c>
      <c r="E646" s="22">
        <v>10</v>
      </c>
      <c r="F646" s="29">
        <f>SUM(G646:J646)</f>
        <v>580</v>
      </c>
      <c r="G646" s="29">
        <v>150</v>
      </c>
      <c r="H646" s="29">
        <v>140</v>
      </c>
      <c r="I646" s="29">
        <v>140</v>
      </c>
      <c r="J646" s="33">
        <v>150</v>
      </c>
      <c r="K646" s="10"/>
    </row>
    <row r="647" spans="1:11" ht="15">
      <c r="A647" s="32" t="s">
        <v>385</v>
      </c>
      <c r="B647" s="114"/>
      <c r="C647" s="114"/>
      <c r="D647" s="21">
        <v>631</v>
      </c>
      <c r="E647" s="22">
        <v>20</v>
      </c>
      <c r="F647" s="29">
        <f>SUM(G647:J647)</f>
        <v>731</v>
      </c>
      <c r="G647" s="29">
        <v>205</v>
      </c>
      <c r="H647" s="29">
        <v>250</v>
      </c>
      <c r="I647" s="29">
        <f>100</f>
        <v>100</v>
      </c>
      <c r="J647" s="33">
        <f>201-25</f>
        <v>176</v>
      </c>
      <c r="K647" s="10"/>
    </row>
    <row r="648" spans="1:11" ht="15">
      <c r="A648" s="76" t="s">
        <v>637</v>
      </c>
      <c r="B648" s="54"/>
      <c r="C648" s="101"/>
      <c r="D648" s="21">
        <v>632</v>
      </c>
      <c r="E648" s="22" t="s">
        <v>280</v>
      </c>
      <c r="F648" s="29"/>
      <c r="G648" s="29"/>
      <c r="H648" s="29"/>
      <c r="I648" s="29"/>
      <c r="J648" s="33"/>
      <c r="K648" s="10"/>
    </row>
    <row r="649" spans="1:11" ht="15">
      <c r="A649" s="95"/>
      <c r="B649" s="77" t="s">
        <v>619</v>
      </c>
      <c r="C649" s="146"/>
      <c r="D649" s="21">
        <v>633</v>
      </c>
      <c r="E649" s="22" t="s">
        <v>620</v>
      </c>
      <c r="F649" s="29"/>
      <c r="G649" s="29"/>
      <c r="H649" s="29"/>
      <c r="I649" s="29"/>
      <c r="J649" s="33"/>
      <c r="K649" s="10"/>
    </row>
    <row r="650" spans="1:11" ht="15">
      <c r="A650" s="76" t="s">
        <v>286</v>
      </c>
      <c r="B650" s="116"/>
      <c r="C650" s="101"/>
      <c r="D650" s="21">
        <v>634</v>
      </c>
      <c r="E650" s="22" t="s">
        <v>287</v>
      </c>
      <c r="F650" s="29"/>
      <c r="G650" s="29"/>
      <c r="H650" s="29"/>
      <c r="I650" s="29"/>
      <c r="J650" s="33"/>
      <c r="K650" s="10"/>
    </row>
    <row r="651" spans="1:11" ht="15">
      <c r="A651" s="95"/>
      <c r="B651" s="77" t="s">
        <v>288</v>
      </c>
      <c r="C651" s="101"/>
      <c r="D651" s="21">
        <v>635</v>
      </c>
      <c r="E651" s="22" t="s">
        <v>638</v>
      </c>
      <c r="F651" s="29"/>
      <c r="G651" s="29"/>
      <c r="H651" s="29"/>
      <c r="I651" s="29"/>
      <c r="J651" s="33"/>
      <c r="K651" s="10"/>
    </row>
    <row r="652" spans="1:11" ht="15">
      <c r="A652" s="95"/>
      <c r="B652" s="31"/>
      <c r="C652" s="117" t="s">
        <v>386</v>
      </c>
      <c r="D652" s="21">
        <v>636</v>
      </c>
      <c r="E652" s="22" t="s">
        <v>639</v>
      </c>
      <c r="F652" s="29"/>
      <c r="G652" s="29"/>
      <c r="H652" s="29"/>
      <c r="I652" s="29"/>
      <c r="J652" s="33"/>
      <c r="K652" s="10"/>
    </row>
    <row r="653" spans="1:11" ht="15">
      <c r="A653" s="76" t="s">
        <v>306</v>
      </c>
      <c r="B653" s="77"/>
      <c r="C653" s="162"/>
      <c r="D653" s="21">
        <v>637</v>
      </c>
      <c r="E653" s="22" t="s">
        <v>453</v>
      </c>
      <c r="F653" s="29"/>
      <c r="G653" s="29"/>
      <c r="H653" s="29"/>
      <c r="I653" s="29"/>
      <c r="J653" s="33"/>
      <c r="K653" s="10"/>
    </row>
    <row r="654" spans="1:11" ht="15">
      <c r="A654" s="95"/>
      <c r="B654" s="77" t="s">
        <v>307</v>
      </c>
      <c r="C654" s="163"/>
      <c r="D654" s="21">
        <v>638</v>
      </c>
      <c r="E654" s="22" t="s">
        <v>308</v>
      </c>
      <c r="F654" s="29"/>
      <c r="G654" s="29"/>
      <c r="H654" s="29"/>
      <c r="I654" s="29"/>
      <c r="J654" s="33"/>
      <c r="K654" s="10"/>
    </row>
    <row r="655" spans="1:11" ht="15">
      <c r="A655" s="76"/>
      <c r="B655" s="77"/>
      <c r="C655" s="40" t="s">
        <v>572</v>
      </c>
      <c r="D655" s="21">
        <v>639</v>
      </c>
      <c r="E655" s="22" t="s">
        <v>314</v>
      </c>
      <c r="F655" s="29"/>
      <c r="G655" s="29"/>
      <c r="H655" s="29"/>
      <c r="I655" s="29"/>
      <c r="J655" s="33"/>
      <c r="K655" s="10"/>
    </row>
    <row r="656" spans="1:11" ht="15">
      <c r="A656" s="95"/>
      <c r="B656" s="31"/>
      <c r="C656" s="117" t="s">
        <v>640</v>
      </c>
      <c r="D656" s="21">
        <v>640</v>
      </c>
      <c r="E656" s="22" t="s">
        <v>320</v>
      </c>
      <c r="F656" s="29"/>
      <c r="G656" s="29"/>
      <c r="H656" s="29"/>
      <c r="I656" s="29"/>
      <c r="J656" s="33"/>
      <c r="K656" s="10"/>
    </row>
    <row r="657" spans="1:11" ht="15">
      <c r="A657" s="91" t="s">
        <v>546</v>
      </c>
      <c r="B657" s="101"/>
      <c r="C657" s="181"/>
      <c r="D657" s="21">
        <v>641</v>
      </c>
      <c r="E657" s="22">
        <v>70</v>
      </c>
      <c r="F657" s="29">
        <f>SUM(G657:J657)</f>
        <v>340</v>
      </c>
      <c r="G657" s="29">
        <f>G658</f>
        <v>0</v>
      </c>
      <c r="H657" s="29">
        <f>H658</f>
        <v>440</v>
      </c>
      <c r="I657" s="29">
        <f>I658</f>
        <v>-200</v>
      </c>
      <c r="J657" s="29">
        <f>J658</f>
        <v>100</v>
      </c>
      <c r="K657" s="10"/>
    </row>
    <row r="658" spans="1:11" ht="15">
      <c r="A658" s="76" t="s">
        <v>342</v>
      </c>
      <c r="B658" s="54"/>
      <c r="C658" s="101"/>
      <c r="D658" s="21">
        <v>642</v>
      </c>
      <c r="E658" s="22">
        <v>71</v>
      </c>
      <c r="F658" s="29">
        <f>SUM(G658:J658)</f>
        <v>340</v>
      </c>
      <c r="G658" s="29">
        <f>G659+G664</f>
        <v>0</v>
      </c>
      <c r="H658" s="29">
        <f>H659+H664</f>
        <v>440</v>
      </c>
      <c r="I658" s="29">
        <f>I659+I664</f>
        <v>-200</v>
      </c>
      <c r="J658" s="33">
        <f>J659+J664</f>
        <v>100</v>
      </c>
      <c r="K658" s="10"/>
    </row>
    <row r="659" spans="1:11" ht="15">
      <c r="A659" s="95"/>
      <c r="B659" s="77" t="s">
        <v>390</v>
      </c>
      <c r="C659" s="101"/>
      <c r="D659" s="21">
        <v>643</v>
      </c>
      <c r="E659" s="22" t="s">
        <v>344</v>
      </c>
      <c r="F659" s="29">
        <f>SUM(G659:J659)</f>
        <v>300</v>
      </c>
      <c r="G659" s="29">
        <f>SUM(G660:G663)</f>
        <v>0</v>
      </c>
      <c r="H659" s="29">
        <f>SUM(H660:H663)</f>
        <v>440</v>
      </c>
      <c r="I659" s="29">
        <f>SUM(I660:I663)</f>
        <v>-240</v>
      </c>
      <c r="J659" s="33">
        <f>SUM(J660:J663)</f>
        <v>100</v>
      </c>
      <c r="K659" s="10"/>
    </row>
    <row r="660" spans="1:11" ht="15">
      <c r="A660" s="95"/>
      <c r="B660" s="77"/>
      <c r="C660" s="93" t="s">
        <v>345</v>
      </c>
      <c r="D660" s="21">
        <v>644</v>
      </c>
      <c r="E660" s="94" t="s">
        <v>346</v>
      </c>
      <c r="F660" s="29">
        <f>SUM(G660:J660)</f>
        <v>300</v>
      </c>
      <c r="G660" s="29">
        <v>0</v>
      </c>
      <c r="H660" s="29">
        <f>540-100</f>
        <v>440</v>
      </c>
      <c r="I660" s="29">
        <v>-240</v>
      </c>
      <c r="J660" s="33">
        <v>100</v>
      </c>
      <c r="K660" s="10"/>
    </row>
    <row r="661" spans="1:11" ht="15">
      <c r="A661" s="95"/>
      <c r="B661" s="77"/>
      <c r="C661" s="96" t="s">
        <v>347</v>
      </c>
      <c r="D661" s="21">
        <v>645</v>
      </c>
      <c r="E661" s="94" t="s">
        <v>348</v>
      </c>
      <c r="F661" s="29">
        <f>SUM(G661:J661)</f>
        <v>0</v>
      </c>
      <c r="G661" s="29"/>
      <c r="H661" s="29"/>
      <c r="I661" s="29"/>
      <c r="J661" s="33"/>
      <c r="K661" s="10"/>
    </row>
    <row r="662" spans="1:11" ht="15">
      <c r="A662" s="95"/>
      <c r="B662" s="77"/>
      <c r="C662" s="89" t="s">
        <v>391</v>
      </c>
      <c r="D662" s="21">
        <v>646</v>
      </c>
      <c r="E662" s="94" t="s">
        <v>350</v>
      </c>
      <c r="F662" s="29"/>
      <c r="G662" s="29"/>
      <c r="H662" s="29"/>
      <c r="I662" s="29"/>
      <c r="J662" s="33"/>
      <c r="K662" s="10"/>
    </row>
    <row r="663" spans="1:11" ht="15">
      <c r="A663" s="95"/>
      <c r="B663" s="77"/>
      <c r="C663" s="89" t="s">
        <v>351</v>
      </c>
      <c r="D663" s="21">
        <v>647</v>
      </c>
      <c r="E663" s="97" t="s">
        <v>352</v>
      </c>
      <c r="F663" s="29">
        <f>SUM(G663:J663)</f>
        <v>0</v>
      </c>
      <c r="G663" s="29"/>
      <c r="H663" s="29"/>
      <c r="I663" s="29"/>
      <c r="J663" s="33"/>
      <c r="K663" s="10"/>
    </row>
    <row r="664" spans="1:11" ht="15" customHeight="1">
      <c r="A664" s="95"/>
      <c r="B664" s="226" t="s">
        <v>392</v>
      </c>
      <c r="C664" s="226"/>
      <c r="D664" s="21">
        <v>648</v>
      </c>
      <c r="E664" s="97" t="s">
        <v>354</v>
      </c>
      <c r="F664" s="29">
        <f>SUM(G664:J664)</f>
        <v>40</v>
      </c>
      <c r="G664" s="29"/>
      <c r="H664" s="29"/>
      <c r="I664" s="29">
        <v>40</v>
      </c>
      <c r="J664" s="33"/>
      <c r="K664" s="10"/>
    </row>
    <row r="665" spans="1:11" ht="15">
      <c r="A665" s="76" t="s">
        <v>355</v>
      </c>
      <c r="B665" s="77"/>
      <c r="C665" s="54"/>
      <c r="D665" s="21">
        <v>649</v>
      </c>
      <c r="E665" s="22">
        <v>72</v>
      </c>
      <c r="F665" s="29"/>
      <c r="G665" s="29"/>
      <c r="H665" s="29"/>
      <c r="I665" s="29"/>
      <c r="J665" s="33"/>
      <c r="K665" s="10"/>
    </row>
    <row r="666" spans="1:11" ht="15">
      <c r="A666" s="48"/>
      <c r="B666" s="98" t="s">
        <v>356</v>
      </c>
      <c r="C666" s="54"/>
      <c r="D666" s="21">
        <v>650</v>
      </c>
      <c r="E666" s="22" t="s">
        <v>357</v>
      </c>
      <c r="F666" s="29"/>
      <c r="G666" s="29"/>
      <c r="H666" s="29"/>
      <c r="I666" s="29"/>
      <c r="J666" s="33"/>
      <c r="K666" s="10"/>
    </row>
    <row r="667" spans="1:11" ht="15">
      <c r="A667" s="48"/>
      <c r="B667" s="98"/>
      <c r="C667" s="40" t="s">
        <v>573</v>
      </c>
      <c r="D667" s="21">
        <v>651</v>
      </c>
      <c r="E667" s="22" t="s">
        <v>359</v>
      </c>
      <c r="F667" s="29"/>
      <c r="G667" s="29"/>
      <c r="H667" s="29"/>
      <c r="I667" s="29"/>
      <c r="J667" s="33"/>
      <c r="K667" s="10"/>
    </row>
    <row r="668" spans="1:11" ht="15">
      <c r="A668" s="48"/>
      <c r="B668" s="98"/>
      <c r="C668" s="40" t="s">
        <v>360</v>
      </c>
      <c r="D668" s="21">
        <v>652</v>
      </c>
      <c r="E668" s="22" t="s">
        <v>361</v>
      </c>
      <c r="F668" s="29"/>
      <c r="G668" s="29"/>
      <c r="H668" s="29"/>
      <c r="I668" s="29"/>
      <c r="J668" s="33"/>
      <c r="K668" s="10"/>
    </row>
    <row r="669" spans="1:11" ht="15">
      <c r="A669" s="91" t="s">
        <v>362</v>
      </c>
      <c r="B669" s="31"/>
      <c r="C669" s="40"/>
      <c r="D669" s="21">
        <v>653</v>
      </c>
      <c r="E669" s="22">
        <v>79</v>
      </c>
      <c r="F669" s="29"/>
      <c r="G669" s="29"/>
      <c r="H669" s="29"/>
      <c r="I669" s="29"/>
      <c r="J669" s="33"/>
      <c r="K669" s="10"/>
    </row>
    <row r="670" spans="1:11" ht="15">
      <c r="A670" s="32" t="s">
        <v>403</v>
      </c>
      <c r="B670" s="77"/>
      <c r="C670" s="40"/>
      <c r="D670" s="21">
        <v>654</v>
      </c>
      <c r="E670" s="22">
        <v>81</v>
      </c>
      <c r="F670" s="29"/>
      <c r="G670" s="29"/>
      <c r="H670" s="29"/>
      <c r="I670" s="29"/>
      <c r="J670" s="33"/>
      <c r="K670" s="10"/>
    </row>
    <row r="671" spans="1:11" ht="15">
      <c r="A671" s="48"/>
      <c r="B671" s="81" t="s">
        <v>369</v>
      </c>
      <c r="C671" s="40"/>
      <c r="D671" s="21">
        <v>655</v>
      </c>
      <c r="E671" s="22" t="s">
        <v>370</v>
      </c>
      <c r="F671" s="29"/>
      <c r="G671" s="29"/>
      <c r="H671" s="29"/>
      <c r="I671" s="29"/>
      <c r="J671" s="33"/>
      <c r="K671" s="10"/>
    </row>
    <row r="672" spans="1:11" ht="15">
      <c r="A672" s="48"/>
      <c r="B672" s="81" t="s">
        <v>371</v>
      </c>
      <c r="C672" s="40"/>
      <c r="D672" s="21">
        <v>656</v>
      </c>
      <c r="E672" s="22" t="s">
        <v>372</v>
      </c>
      <c r="F672" s="29"/>
      <c r="G672" s="29"/>
      <c r="H672" s="29"/>
      <c r="I672" s="29"/>
      <c r="J672" s="33"/>
      <c r="K672" s="10"/>
    </row>
    <row r="673" spans="1:11" ht="15">
      <c r="A673" s="124" t="s">
        <v>394</v>
      </c>
      <c r="B673" s="125"/>
      <c r="C673" s="125"/>
      <c r="D673" s="21">
        <v>657</v>
      </c>
      <c r="E673" s="22"/>
      <c r="F673" s="29"/>
      <c r="G673" s="29"/>
      <c r="H673" s="29"/>
      <c r="I673" s="29"/>
      <c r="J673" s="33"/>
      <c r="K673" s="10"/>
    </row>
    <row r="674" spans="1:11" ht="15">
      <c r="A674" s="179"/>
      <c r="B674" s="127" t="s">
        <v>641</v>
      </c>
      <c r="C674" s="102"/>
      <c r="D674" s="21">
        <v>658</v>
      </c>
      <c r="E674" s="22" t="s">
        <v>642</v>
      </c>
      <c r="F674" s="29">
        <f>SUM(F675:F677)</f>
        <v>1651</v>
      </c>
      <c r="G674" s="29">
        <f>SUM(G675:G677)</f>
        <v>355</v>
      </c>
      <c r="H674" s="29">
        <f>SUM(H675:H677)</f>
        <v>830</v>
      </c>
      <c r="I674" s="29">
        <f>SUM(I675:I677)</f>
        <v>40</v>
      </c>
      <c r="J674" s="33">
        <f>SUM(J675:J677)</f>
        <v>426</v>
      </c>
      <c r="K674" s="10"/>
    </row>
    <row r="675" spans="1:11" ht="15">
      <c r="A675" s="179"/>
      <c r="B675" s="127"/>
      <c r="C675" s="40" t="s">
        <v>643</v>
      </c>
      <c r="D675" s="21">
        <v>659</v>
      </c>
      <c r="E675" s="97" t="s">
        <v>644</v>
      </c>
      <c r="F675" s="29"/>
      <c r="G675" s="29"/>
      <c r="H675" s="29"/>
      <c r="I675" s="29"/>
      <c r="J675" s="33"/>
      <c r="K675" s="10"/>
    </row>
    <row r="676" spans="1:11" ht="15">
      <c r="A676" s="179"/>
      <c r="B676" s="127"/>
      <c r="C676" s="40" t="s">
        <v>645</v>
      </c>
      <c r="D676" s="21">
        <v>660</v>
      </c>
      <c r="E676" s="97" t="s">
        <v>646</v>
      </c>
      <c r="F676" s="29"/>
      <c r="G676" s="29"/>
      <c r="H676" s="29"/>
      <c r="I676" s="29"/>
      <c r="J676" s="33"/>
      <c r="K676" s="10"/>
    </row>
    <row r="677" spans="1:11" ht="15">
      <c r="A677" s="179"/>
      <c r="B677" s="127"/>
      <c r="C677" s="127" t="s">
        <v>647</v>
      </c>
      <c r="D677" s="21">
        <v>661</v>
      </c>
      <c r="E677" s="97" t="s">
        <v>648</v>
      </c>
      <c r="F677" s="29">
        <f>F644</f>
        <v>1651</v>
      </c>
      <c r="G677" s="29">
        <f>G644</f>
        <v>355</v>
      </c>
      <c r="H677" s="29">
        <v>830</v>
      </c>
      <c r="I677" s="29">
        <f>I644</f>
        <v>40</v>
      </c>
      <c r="J677" s="33">
        <f>J644</f>
        <v>426</v>
      </c>
      <c r="K677" s="10"/>
    </row>
    <row r="678" spans="1:11" ht="15">
      <c r="A678" s="179"/>
      <c r="B678" s="127" t="s">
        <v>649</v>
      </c>
      <c r="C678" s="127"/>
      <c r="D678" s="21">
        <v>662</v>
      </c>
      <c r="E678" s="22" t="s">
        <v>650</v>
      </c>
      <c r="F678" s="29"/>
      <c r="G678" s="29"/>
      <c r="H678" s="29"/>
      <c r="I678" s="29"/>
      <c r="J678" s="33"/>
      <c r="K678" s="10"/>
    </row>
    <row r="679" spans="1:11" ht="15">
      <c r="A679" s="179"/>
      <c r="B679" s="127"/>
      <c r="C679" s="127" t="s">
        <v>651</v>
      </c>
      <c r="D679" s="21">
        <v>663</v>
      </c>
      <c r="E679" s="22" t="s">
        <v>652</v>
      </c>
      <c r="F679" s="29"/>
      <c r="G679" s="29"/>
      <c r="H679" s="29"/>
      <c r="I679" s="29"/>
      <c r="J679" s="33"/>
      <c r="K679" s="10"/>
    </row>
    <row r="680" spans="1:11" ht="15">
      <c r="A680" s="197"/>
      <c r="B680" s="127" t="s">
        <v>653</v>
      </c>
      <c r="C680" s="176"/>
      <c r="D680" s="21">
        <v>664</v>
      </c>
      <c r="E680" s="22" t="s">
        <v>654</v>
      </c>
      <c r="F680" s="29"/>
      <c r="G680" s="29"/>
      <c r="H680" s="29"/>
      <c r="I680" s="29"/>
      <c r="J680" s="33"/>
      <c r="K680" s="10"/>
    </row>
    <row r="681" spans="1:11" ht="15">
      <c r="A681" s="175"/>
      <c r="B681" s="176"/>
      <c r="C681" s="176"/>
      <c r="D681" s="103">
        <v>665</v>
      </c>
      <c r="E681" s="22"/>
      <c r="F681" s="29"/>
      <c r="G681" s="29"/>
      <c r="H681" s="29"/>
      <c r="I681" s="29"/>
      <c r="J681" s="33"/>
      <c r="K681" s="10"/>
    </row>
    <row r="682" spans="1:11" ht="15.75">
      <c r="A682" s="151" t="s">
        <v>655</v>
      </c>
      <c r="B682" s="177"/>
      <c r="C682" s="106"/>
      <c r="D682" s="108">
        <v>666</v>
      </c>
      <c r="E682" s="109" t="s">
        <v>656</v>
      </c>
      <c r="F682" s="130">
        <f>F683</f>
        <v>0</v>
      </c>
      <c r="G682" s="130">
        <f>G683</f>
        <v>0</v>
      </c>
      <c r="H682" s="130">
        <f>H683</f>
        <v>0</v>
      </c>
      <c r="I682" s="130">
        <f>I683</f>
        <v>0</v>
      </c>
      <c r="J682" s="143">
        <f>J683</f>
        <v>0</v>
      </c>
      <c r="K682" s="10"/>
    </row>
    <row r="683" spans="1:11" ht="15">
      <c r="A683" s="111" t="s">
        <v>544</v>
      </c>
      <c r="B683" s="101"/>
      <c r="C683" s="101"/>
      <c r="D683" s="21">
        <v>667</v>
      </c>
      <c r="E683" s="22" t="s">
        <v>268</v>
      </c>
      <c r="F683" s="29">
        <f>F685</f>
        <v>0</v>
      </c>
      <c r="G683" s="29">
        <f>G685</f>
        <v>0</v>
      </c>
      <c r="H683" s="29">
        <f>H685</f>
        <v>0</v>
      </c>
      <c r="I683" s="29">
        <f>I685</f>
        <v>0</v>
      </c>
      <c r="J683" s="33">
        <f>J685</f>
        <v>0</v>
      </c>
      <c r="K683" s="10"/>
    </row>
    <row r="684" spans="1:11" ht="15">
      <c r="A684" s="39" t="s">
        <v>384</v>
      </c>
      <c r="B684" s="114"/>
      <c r="C684" s="114"/>
      <c r="D684" s="21">
        <v>668</v>
      </c>
      <c r="E684" s="22">
        <v>10</v>
      </c>
      <c r="F684" s="29"/>
      <c r="G684" s="29"/>
      <c r="H684" s="29"/>
      <c r="I684" s="29"/>
      <c r="J684" s="33"/>
      <c r="K684" s="10"/>
    </row>
    <row r="685" spans="1:11" ht="15">
      <c r="A685" s="32" t="s">
        <v>385</v>
      </c>
      <c r="B685" s="114"/>
      <c r="C685" s="114"/>
      <c r="D685" s="21">
        <v>669</v>
      </c>
      <c r="E685" s="22">
        <v>20</v>
      </c>
      <c r="F685" s="29">
        <f>SUM(G685:J685)</f>
        <v>0</v>
      </c>
      <c r="G685" s="29"/>
      <c r="H685" s="29"/>
      <c r="I685" s="29"/>
      <c r="J685" s="33"/>
      <c r="K685" s="10"/>
    </row>
    <row r="686" spans="1:11" ht="15">
      <c r="A686" s="76" t="s">
        <v>286</v>
      </c>
      <c r="B686" s="116"/>
      <c r="C686" s="101"/>
      <c r="D686" s="21">
        <v>670</v>
      </c>
      <c r="E686" s="22" t="s">
        <v>287</v>
      </c>
      <c r="F686" s="29"/>
      <c r="G686" s="29"/>
      <c r="H686" s="29"/>
      <c r="I686" s="29"/>
      <c r="J686" s="33"/>
      <c r="K686" s="10"/>
    </row>
    <row r="687" spans="1:11" ht="15">
      <c r="A687" s="95"/>
      <c r="B687" s="77" t="s">
        <v>288</v>
      </c>
      <c r="C687" s="101"/>
      <c r="D687" s="21">
        <v>671</v>
      </c>
      <c r="E687" s="22" t="s">
        <v>657</v>
      </c>
      <c r="F687" s="29"/>
      <c r="G687" s="29"/>
      <c r="H687" s="29"/>
      <c r="I687" s="29"/>
      <c r="J687" s="33"/>
      <c r="K687" s="10"/>
    </row>
    <row r="688" spans="1:11" ht="15">
      <c r="A688" s="95"/>
      <c r="B688" s="31"/>
      <c r="C688" s="117" t="s">
        <v>386</v>
      </c>
      <c r="D688" s="21">
        <v>672</v>
      </c>
      <c r="E688" s="22" t="s">
        <v>658</v>
      </c>
      <c r="F688" s="29"/>
      <c r="G688" s="29"/>
      <c r="H688" s="29"/>
      <c r="I688" s="29"/>
      <c r="J688" s="33"/>
      <c r="K688" s="10"/>
    </row>
    <row r="689" spans="1:11" ht="15">
      <c r="A689" s="76" t="s">
        <v>306</v>
      </c>
      <c r="B689" s="77"/>
      <c r="C689" s="162"/>
      <c r="D689" s="21">
        <v>673</v>
      </c>
      <c r="E689" s="22" t="s">
        <v>453</v>
      </c>
      <c r="F689" s="29"/>
      <c r="G689" s="29"/>
      <c r="H689" s="29"/>
      <c r="I689" s="29"/>
      <c r="J689" s="33"/>
      <c r="K689" s="10"/>
    </row>
    <row r="690" spans="1:11" ht="15">
      <c r="A690" s="95"/>
      <c r="B690" s="77" t="s">
        <v>307</v>
      </c>
      <c r="C690" s="163"/>
      <c r="D690" s="21">
        <v>674</v>
      </c>
      <c r="E690" s="22" t="s">
        <v>308</v>
      </c>
      <c r="F690" s="29"/>
      <c r="G690" s="29"/>
      <c r="H690" s="29"/>
      <c r="I690" s="29"/>
      <c r="J690" s="33"/>
      <c r="K690" s="10"/>
    </row>
    <row r="691" spans="1:11" ht="15">
      <c r="A691" s="76"/>
      <c r="B691" s="31"/>
      <c r="C691" s="40" t="s">
        <v>659</v>
      </c>
      <c r="D691" s="21">
        <v>675</v>
      </c>
      <c r="E691" s="22" t="s">
        <v>318</v>
      </c>
      <c r="F691" s="29"/>
      <c r="G691" s="29"/>
      <c r="H691" s="29"/>
      <c r="I691" s="29"/>
      <c r="J691" s="33"/>
      <c r="K691" s="10"/>
    </row>
    <row r="692" spans="1:11" ht="15">
      <c r="A692" s="95"/>
      <c r="B692" s="31"/>
      <c r="C692" s="117" t="s">
        <v>319</v>
      </c>
      <c r="D692" s="21">
        <v>676</v>
      </c>
      <c r="E692" s="22" t="s">
        <v>320</v>
      </c>
      <c r="F692" s="29"/>
      <c r="G692" s="29"/>
      <c r="H692" s="29"/>
      <c r="I692" s="29"/>
      <c r="J692" s="33"/>
      <c r="K692" s="10"/>
    </row>
    <row r="693" spans="1:11" ht="15">
      <c r="A693" s="66" t="s">
        <v>328</v>
      </c>
      <c r="B693" s="31"/>
      <c r="C693" s="40"/>
      <c r="D693" s="21">
        <v>677</v>
      </c>
      <c r="E693" s="22">
        <v>59</v>
      </c>
      <c r="F693" s="29"/>
      <c r="G693" s="29"/>
      <c r="H693" s="29"/>
      <c r="I693" s="29"/>
      <c r="J693" s="33"/>
      <c r="K693" s="10"/>
    </row>
    <row r="694" spans="1:11" ht="15">
      <c r="A694" s="48"/>
      <c r="B694" s="81" t="s">
        <v>660</v>
      </c>
      <c r="C694" s="90"/>
      <c r="D694" s="21">
        <v>678</v>
      </c>
      <c r="E694" s="22" t="s">
        <v>332</v>
      </c>
      <c r="F694" s="29"/>
      <c r="G694" s="29"/>
      <c r="H694" s="29"/>
      <c r="I694" s="29"/>
      <c r="J694" s="33"/>
      <c r="K694" s="10"/>
    </row>
    <row r="695" spans="1:11" ht="15">
      <c r="A695" s="91" t="s">
        <v>546</v>
      </c>
      <c r="B695" s="101"/>
      <c r="C695" s="181"/>
      <c r="D695" s="21">
        <v>679</v>
      </c>
      <c r="E695" s="22">
        <v>70</v>
      </c>
      <c r="F695" s="29"/>
      <c r="G695" s="29"/>
      <c r="H695" s="29"/>
      <c r="I695" s="29"/>
      <c r="J695" s="33"/>
      <c r="K695" s="10"/>
    </row>
    <row r="696" spans="1:11" ht="15">
      <c r="A696" s="76" t="s">
        <v>435</v>
      </c>
      <c r="B696" s="54"/>
      <c r="C696" s="101"/>
      <c r="D696" s="21">
        <v>680</v>
      </c>
      <c r="E696" s="22">
        <v>71</v>
      </c>
      <c r="F696" s="29"/>
      <c r="G696" s="29"/>
      <c r="H696" s="29"/>
      <c r="I696" s="29"/>
      <c r="J696" s="33"/>
      <c r="K696" s="10"/>
    </row>
    <row r="697" spans="1:11" ht="15">
      <c r="A697" s="95"/>
      <c r="B697" s="77" t="s">
        <v>390</v>
      </c>
      <c r="C697" s="101"/>
      <c r="D697" s="21">
        <v>681</v>
      </c>
      <c r="E697" s="22" t="s">
        <v>344</v>
      </c>
      <c r="F697" s="29"/>
      <c r="G697" s="29"/>
      <c r="H697" s="29"/>
      <c r="I697" s="29"/>
      <c r="J697" s="33"/>
      <c r="K697" s="10"/>
    </row>
    <row r="698" spans="1:11" ht="15">
      <c r="A698" s="95"/>
      <c r="B698" s="77"/>
      <c r="C698" s="93" t="s">
        <v>345</v>
      </c>
      <c r="D698" s="21">
        <v>682</v>
      </c>
      <c r="E698" s="94" t="s">
        <v>346</v>
      </c>
      <c r="F698" s="29"/>
      <c r="G698" s="29"/>
      <c r="H698" s="29"/>
      <c r="I698" s="29"/>
      <c r="J698" s="33"/>
      <c r="K698" s="10"/>
    </row>
    <row r="699" spans="1:11" ht="15">
      <c r="A699" s="95"/>
      <c r="B699" s="77"/>
      <c r="C699" s="96" t="s">
        <v>347</v>
      </c>
      <c r="D699" s="21">
        <v>683</v>
      </c>
      <c r="E699" s="94" t="s">
        <v>348</v>
      </c>
      <c r="F699" s="29"/>
      <c r="G699" s="29"/>
      <c r="H699" s="29"/>
      <c r="I699" s="29"/>
      <c r="J699" s="33"/>
      <c r="K699" s="10"/>
    </row>
    <row r="700" spans="1:11" ht="15">
      <c r="A700" s="95"/>
      <c r="B700" s="77"/>
      <c r="C700" s="89" t="s">
        <v>391</v>
      </c>
      <c r="D700" s="21">
        <v>684</v>
      </c>
      <c r="E700" s="94" t="s">
        <v>350</v>
      </c>
      <c r="F700" s="29"/>
      <c r="G700" s="29"/>
      <c r="H700" s="29"/>
      <c r="I700" s="29"/>
      <c r="J700" s="33"/>
      <c r="K700" s="10"/>
    </row>
    <row r="701" spans="1:11" ht="15">
      <c r="A701" s="95"/>
      <c r="B701" s="77"/>
      <c r="C701" s="89" t="s">
        <v>351</v>
      </c>
      <c r="D701" s="21">
        <v>685</v>
      </c>
      <c r="E701" s="97" t="s">
        <v>352</v>
      </c>
      <c r="F701" s="29"/>
      <c r="G701" s="29"/>
      <c r="H701" s="29"/>
      <c r="I701" s="29"/>
      <c r="J701" s="33"/>
      <c r="K701" s="10"/>
    </row>
    <row r="702" spans="1:11" ht="15" customHeight="1">
      <c r="A702" s="95"/>
      <c r="B702" s="226" t="s">
        <v>392</v>
      </c>
      <c r="C702" s="226"/>
      <c r="D702" s="21">
        <v>686</v>
      </c>
      <c r="E702" s="97" t="s">
        <v>354</v>
      </c>
      <c r="F702" s="29"/>
      <c r="G702" s="29"/>
      <c r="H702" s="29"/>
      <c r="I702" s="29"/>
      <c r="J702" s="33"/>
      <c r="K702" s="10"/>
    </row>
    <row r="703" spans="1:11" ht="15">
      <c r="A703" s="91" t="s">
        <v>362</v>
      </c>
      <c r="B703" s="31"/>
      <c r="C703" s="40"/>
      <c r="D703" s="21">
        <v>687</v>
      </c>
      <c r="E703" s="22">
        <v>79</v>
      </c>
      <c r="F703" s="29"/>
      <c r="G703" s="29"/>
      <c r="H703" s="29"/>
      <c r="I703" s="29"/>
      <c r="J703" s="33"/>
      <c r="K703" s="10"/>
    </row>
    <row r="704" spans="1:11" ht="15">
      <c r="A704" s="76" t="s">
        <v>661</v>
      </c>
      <c r="B704" s="98"/>
      <c r="C704" s="40"/>
      <c r="D704" s="21">
        <v>688</v>
      </c>
      <c r="E704" s="22">
        <v>80</v>
      </c>
      <c r="F704" s="29"/>
      <c r="G704" s="29"/>
      <c r="H704" s="29"/>
      <c r="I704" s="29"/>
      <c r="J704" s="33"/>
      <c r="K704" s="10"/>
    </row>
    <row r="705" spans="1:11" ht="15">
      <c r="A705" s="48"/>
      <c r="B705" s="198" t="s">
        <v>662</v>
      </c>
      <c r="C705" s="81"/>
      <c r="D705" s="21">
        <v>689</v>
      </c>
      <c r="E705" s="22" t="s">
        <v>365</v>
      </c>
      <c r="F705" s="29"/>
      <c r="G705" s="29"/>
      <c r="H705" s="29"/>
      <c r="I705" s="29"/>
      <c r="J705" s="33"/>
      <c r="K705" s="10"/>
    </row>
    <row r="706" spans="1:11" ht="15">
      <c r="A706" s="48"/>
      <c r="B706" s="81" t="s">
        <v>663</v>
      </c>
      <c r="C706" s="81"/>
      <c r="D706" s="21">
        <v>690</v>
      </c>
      <c r="E706" s="22" t="s">
        <v>367</v>
      </c>
      <c r="F706" s="29"/>
      <c r="G706" s="29"/>
      <c r="H706" s="29"/>
      <c r="I706" s="29"/>
      <c r="J706" s="33"/>
      <c r="K706" s="10"/>
    </row>
    <row r="707" spans="1:11" ht="15">
      <c r="A707" s="32" t="s">
        <v>403</v>
      </c>
      <c r="B707" s="77"/>
      <c r="C707" s="40"/>
      <c r="D707" s="21">
        <v>691</v>
      </c>
      <c r="E707" s="22">
        <v>81</v>
      </c>
      <c r="F707" s="29"/>
      <c r="G707" s="29"/>
      <c r="H707" s="29"/>
      <c r="I707" s="29"/>
      <c r="J707" s="33"/>
      <c r="K707" s="10"/>
    </row>
    <row r="708" spans="1:11" ht="15">
      <c r="A708" s="48"/>
      <c r="B708" s="81" t="s">
        <v>371</v>
      </c>
      <c r="C708" s="40"/>
      <c r="D708" s="21">
        <v>692</v>
      </c>
      <c r="E708" s="22" t="s">
        <v>372</v>
      </c>
      <c r="F708" s="29"/>
      <c r="G708" s="29"/>
      <c r="H708" s="29"/>
      <c r="I708" s="29"/>
      <c r="J708" s="33"/>
      <c r="K708" s="10"/>
    </row>
    <row r="709" spans="1:11" ht="15">
      <c r="A709" s="124" t="s">
        <v>394</v>
      </c>
      <c r="B709" s="125"/>
      <c r="C709" s="125"/>
      <c r="D709" s="21">
        <v>693</v>
      </c>
      <c r="E709" s="22"/>
      <c r="F709" s="29"/>
      <c r="G709" s="29"/>
      <c r="H709" s="29"/>
      <c r="I709" s="29"/>
      <c r="J709" s="33"/>
      <c r="K709" s="10"/>
    </row>
    <row r="710" spans="1:11" ht="15">
      <c r="A710" s="136"/>
      <c r="B710" s="222" t="s">
        <v>664</v>
      </c>
      <c r="C710" s="222"/>
      <c r="D710" s="21">
        <v>694</v>
      </c>
      <c r="E710" s="22" t="s">
        <v>665</v>
      </c>
      <c r="F710" s="29"/>
      <c r="G710" s="29"/>
      <c r="H710" s="29"/>
      <c r="I710" s="29"/>
      <c r="J710" s="33"/>
      <c r="K710" s="10"/>
    </row>
    <row r="711" spans="1:11" ht="15">
      <c r="A711" s="199"/>
      <c r="B711" s="127" t="s">
        <v>666</v>
      </c>
      <c r="C711" s="40"/>
      <c r="D711" s="21">
        <v>695</v>
      </c>
      <c r="E711" s="22" t="s">
        <v>667</v>
      </c>
      <c r="F711" s="29"/>
      <c r="G711" s="29"/>
      <c r="H711" s="29"/>
      <c r="I711" s="29"/>
      <c r="J711" s="33"/>
      <c r="K711" s="10"/>
    </row>
    <row r="712" spans="1:11" ht="15">
      <c r="A712" s="136"/>
      <c r="B712" s="127" t="s">
        <v>668</v>
      </c>
      <c r="C712" s="40"/>
      <c r="D712" s="21">
        <v>696</v>
      </c>
      <c r="E712" s="22" t="s">
        <v>669</v>
      </c>
      <c r="F712" s="29"/>
      <c r="G712" s="29"/>
      <c r="H712" s="29"/>
      <c r="I712" s="29"/>
      <c r="J712" s="33"/>
      <c r="K712" s="10"/>
    </row>
    <row r="713" spans="1:11" ht="15">
      <c r="A713" s="136"/>
      <c r="B713" s="127" t="s">
        <v>670</v>
      </c>
      <c r="C713" s="40"/>
      <c r="D713" s="21">
        <v>697</v>
      </c>
      <c r="E713" s="22" t="s">
        <v>671</v>
      </c>
      <c r="F713" s="29"/>
      <c r="G713" s="29"/>
      <c r="H713" s="29"/>
      <c r="I713" s="29"/>
      <c r="J713" s="33"/>
      <c r="K713" s="10"/>
    </row>
    <row r="714" spans="1:11" ht="15">
      <c r="A714" s="136"/>
      <c r="B714" s="40" t="s">
        <v>672</v>
      </c>
      <c r="C714" s="40"/>
      <c r="D714" s="21">
        <v>698</v>
      </c>
      <c r="E714" s="22" t="s">
        <v>673</v>
      </c>
      <c r="F714" s="29">
        <f>SUM(G714:J714)</f>
        <v>0</v>
      </c>
      <c r="G714" s="29"/>
      <c r="H714" s="29"/>
      <c r="I714" s="29"/>
      <c r="J714" s="29"/>
      <c r="K714" s="10"/>
    </row>
    <row r="715" spans="1:11" ht="15">
      <c r="A715" s="175"/>
      <c r="B715" s="176"/>
      <c r="C715" s="176"/>
      <c r="D715" s="21">
        <v>699</v>
      </c>
      <c r="E715" s="22"/>
      <c r="F715" s="29"/>
      <c r="G715" s="29"/>
      <c r="H715" s="29"/>
      <c r="I715" s="29"/>
      <c r="J715" s="33"/>
      <c r="K715" s="10"/>
    </row>
    <row r="716" spans="1:11" ht="15">
      <c r="A716" s="200" t="s">
        <v>674</v>
      </c>
      <c r="B716" s="201"/>
      <c r="C716" s="201"/>
      <c r="D716" s="21">
        <v>700</v>
      </c>
      <c r="E716" s="22" t="s">
        <v>675</v>
      </c>
      <c r="F716" s="29"/>
      <c r="G716" s="29"/>
      <c r="H716" s="29"/>
      <c r="I716" s="29"/>
      <c r="J716" s="33"/>
      <c r="K716" s="10"/>
    </row>
    <row r="717" spans="1:11" ht="15">
      <c r="A717" s="100" t="s">
        <v>676</v>
      </c>
      <c r="B717" s="101"/>
      <c r="C717" s="101"/>
      <c r="D717" s="21">
        <v>701</v>
      </c>
      <c r="E717" s="22" t="s">
        <v>677</v>
      </c>
      <c r="F717" s="29"/>
      <c r="G717" s="29"/>
      <c r="H717" s="29"/>
      <c r="I717" s="29"/>
      <c r="J717" s="33"/>
      <c r="K717" s="10"/>
    </row>
    <row r="718" spans="1:11" ht="15">
      <c r="A718" s="100" t="s">
        <v>678</v>
      </c>
      <c r="B718" s="101"/>
      <c r="C718" s="101"/>
      <c r="D718" s="202">
        <v>702</v>
      </c>
      <c r="E718" s="22" t="s">
        <v>679</v>
      </c>
      <c r="F718" s="29"/>
      <c r="G718" s="29"/>
      <c r="H718" s="29"/>
      <c r="I718" s="29"/>
      <c r="J718" s="33"/>
      <c r="K718" s="10"/>
    </row>
    <row r="719" spans="1:11" ht="15">
      <c r="A719" s="203" t="s">
        <v>680</v>
      </c>
      <c r="B719" s="204"/>
      <c r="C719" s="204"/>
      <c r="D719" s="202">
        <v>702</v>
      </c>
      <c r="E719" s="205" t="s">
        <v>681</v>
      </c>
      <c r="F719" s="206"/>
      <c r="G719" s="206"/>
      <c r="H719" s="206"/>
      <c r="I719" s="206"/>
      <c r="J719" s="207"/>
      <c r="K719" s="10"/>
    </row>
    <row r="720" spans="1:11" ht="15">
      <c r="A720" s="208"/>
      <c r="B720" s="208"/>
      <c r="C720" s="208"/>
      <c r="D720" s="209"/>
      <c r="E720" s="210"/>
      <c r="F720" s="210"/>
      <c r="G720" s="210"/>
      <c r="H720" s="210"/>
      <c r="I720" s="210"/>
      <c r="J720" s="210"/>
      <c r="K720" s="10"/>
    </row>
    <row r="721" spans="1:11" ht="15">
      <c r="A721" s="211"/>
      <c r="B721" s="211"/>
      <c r="C721" s="211" t="s">
        <v>682</v>
      </c>
      <c r="D721" s="209"/>
      <c r="E721" s="210"/>
      <c r="F721" s="210"/>
      <c r="G721" s="210"/>
      <c r="H721" s="210"/>
      <c r="I721" s="210"/>
      <c r="J721" s="210"/>
      <c r="K721" s="10"/>
    </row>
    <row r="722" spans="1:11" ht="15">
      <c r="A722" s="211"/>
      <c r="B722" s="211"/>
      <c r="C722" s="211" t="s">
        <v>683</v>
      </c>
      <c r="D722" s="212"/>
      <c r="E722" s="213" t="s">
        <v>684</v>
      </c>
      <c r="F722" s="210"/>
      <c r="G722" s="210"/>
      <c r="H722" s="210"/>
      <c r="I722" s="210"/>
      <c r="J722" s="210"/>
      <c r="K722" s="10"/>
    </row>
    <row r="723" spans="1:11" ht="15">
      <c r="A723" s="208"/>
      <c r="B723" s="208"/>
      <c r="C723" s="211" t="s">
        <v>685</v>
      </c>
      <c r="D723" s="209"/>
      <c r="E723" s="213" t="s">
        <v>686</v>
      </c>
      <c r="F723" s="210"/>
      <c r="G723" s="210"/>
      <c r="H723" s="210"/>
      <c r="I723" s="210"/>
      <c r="J723" s="210"/>
      <c r="K723" s="10"/>
    </row>
    <row r="724" spans="1:11" ht="15">
      <c r="A724" s="223"/>
      <c r="B724" s="223"/>
      <c r="C724" s="223"/>
      <c r="D724" s="214"/>
      <c r="E724" s="224"/>
      <c r="F724" s="224"/>
      <c r="G724" s="224"/>
      <c r="H724" s="224"/>
      <c r="I724" s="224"/>
      <c r="J724" s="224"/>
      <c r="K724" s="10"/>
    </row>
    <row r="725" spans="1:11" ht="15">
      <c r="A725" s="215"/>
      <c r="B725" s="216"/>
      <c r="C725" s="216"/>
      <c r="D725" s="214"/>
      <c r="E725" s="225"/>
      <c r="F725" s="225"/>
      <c r="G725" s="225"/>
      <c r="H725" s="225"/>
      <c r="I725" s="225"/>
      <c r="J725" s="217"/>
      <c r="K725" s="10"/>
    </row>
    <row r="726" spans="1:11" ht="15">
      <c r="A726" s="4"/>
      <c r="B726" s="4"/>
      <c r="C726" s="4"/>
      <c r="D726" s="214"/>
      <c r="E726" s="221"/>
      <c r="F726" s="221"/>
      <c r="G726" s="221"/>
      <c r="H726" s="221"/>
      <c r="I726" s="221"/>
      <c r="J726" s="218"/>
      <c r="K726" s="10"/>
    </row>
    <row r="727" spans="1:11" ht="15">
      <c r="A727" s="4"/>
      <c r="B727" s="4"/>
      <c r="C727" s="4"/>
      <c r="D727" s="4"/>
      <c r="E727" s="219"/>
      <c r="F727" s="220"/>
      <c r="G727" s="220"/>
      <c r="H727" s="220"/>
      <c r="I727" s="220"/>
      <c r="J727" s="220"/>
      <c r="K727" s="10"/>
    </row>
    <row r="728" spans="1:11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10"/>
    </row>
  </sheetData>
  <mergeCells count="71">
    <mergeCell ref="A2:C2"/>
    <mergeCell ref="A4:I4"/>
    <mergeCell ref="A5:I5"/>
    <mergeCell ref="A9:C10"/>
    <mergeCell ref="D9:D10"/>
    <mergeCell ref="E9:E10"/>
    <mergeCell ref="F9:F10"/>
    <mergeCell ref="G9:G10"/>
    <mergeCell ref="H9:H10"/>
    <mergeCell ref="I9:I10"/>
    <mergeCell ref="J9:J10"/>
    <mergeCell ref="A16:C16"/>
    <mergeCell ref="A21:C21"/>
    <mergeCell ref="A40:C40"/>
    <mergeCell ref="B41:C41"/>
    <mergeCell ref="B42:C42"/>
    <mergeCell ref="B43:C43"/>
    <mergeCell ref="B46:C46"/>
    <mergeCell ref="A52:C52"/>
    <mergeCell ref="B57:C57"/>
    <mergeCell ref="A72:C72"/>
    <mergeCell ref="B86:C86"/>
    <mergeCell ref="A102:C102"/>
    <mergeCell ref="B103:C103"/>
    <mergeCell ref="A111:C111"/>
    <mergeCell ref="B115:C115"/>
    <mergeCell ref="B116:C116"/>
    <mergeCell ref="B118:C118"/>
    <mergeCell ref="B119:C119"/>
    <mergeCell ref="B120:C120"/>
    <mergeCell ref="A123:C123"/>
    <mergeCell ref="B129:C129"/>
    <mergeCell ref="B134:C134"/>
    <mergeCell ref="B135:C135"/>
    <mergeCell ref="B136:C136"/>
    <mergeCell ref="A139:C139"/>
    <mergeCell ref="A140:C140"/>
    <mergeCell ref="A141:C141"/>
    <mergeCell ref="B142:C142"/>
    <mergeCell ref="B144:C144"/>
    <mergeCell ref="B145:C145"/>
    <mergeCell ref="B149:C149"/>
    <mergeCell ref="A152:C152"/>
    <mergeCell ref="B183:C183"/>
    <mergeCell ref="B188:C188"/>
    <mergeCell ref="B195:C195"/>
    <mergeCell ref="B227:C227"/>
    <mergeCell ref="B263:C263"/>
    <mergeCell ref="B266:C266"/>
    <mergeCell ref="B271:C271"/>
    <mergeCell ref="B292:C292"/>
    <mergeCell ref="B293:C293"/>
    <mergeCell ref="B294:C294"/>
    <mergeCell ref="B308:C308"/>
    <mergeCell ref="B326:C326"/>
    <mergeCell ref="B358:C358"/>
    <mergeCell ref="B398:C398"/>
    <mergeCell ref="B426:C426"/>
    <mergeCell ref="B474:C474"/>
    <mergeCell ref="B514:C514"/>
    <mergeCell ref="B553:C553"/>
    <mergeCell ref="B584:C584"/>
    <mergeCell ref="B615:C615"/>
    <mergeCell ref="B639:C639"/>
    <mergeCell ref="B664:C664"/>
    <mergeCell ref="B702:C702"/>
    <mergeCell ref="E726:I726"/>
    <mergeCell ref="B710:C710"/>
    <mergeCell ref="A724:C724"/>
    <mergeCell ref="E724:J724"/>
    <mergeCell ref="E725:I725"/>
  </mergeCells>
  <printOptions horizontalCentered="1" verticalCentered="1"/>
  <pageMargins left="0.19652777777777777" right="0.19652777777777777" top="0.27569444444444446" bottom="0.4326388888888889" header="0.5118055555555556" footer="0.19652777777777777"/>
  <pageSetup horizontalDpi="300" verticalDpi="300" orientation="landscape" paperSize="9" scale="63" r:id="rId2"/>
  <headerFooter alignWithMargins="0">
    <oddFooter>&amp;C &amp;P</oddFooter>
  </headerFooter>
  <rowBreaks count="15" manualBreakCount="15">
    <brk id="48" max="255" man="1"/>
    <brk id="100" max="255" man="1"/>
    <brk id="149" max="255" man="1"/>
    <brk id="196" max="255" man="1"/>
    <brk id="239" max="255" man="1"/>
    <brk id="275" max="255" man="1"/>
    <brk id="315" max="255" man="1"/>
    <brk id="368" max="255" man="1"/>
    <brk id="417" max="255" man="1"/>
    <brk id="465" max="255" man="1"/>
    <brk id="514" max="255" man="1"/>
    <brk id="565" max="255" man="1"/>
    <brk id="606" max="255" man="1"/>
    <brk id="652" max="255" man="1"/>
    <brk id="69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Informatizare</cp:lastModifiedBy>
  <cp:lastPrinted>2009-11-02T14:09:44Z</cp:lastPrinted>
  <dcterms:modified xsi:type="dcterms:W3CDTF">2009-11-04T08:16:56Z</dcterms:modified>
  <cp:category/>
  <cp:version/>
  <cp:contentType/>
  <cp:contentStatus/>
</cp:coreProperties>
</file>